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M5330556\Downloads\"/>
    </mc:Choice>
  </mc:AlternateContent>
  <xr:revisionPtr revIDLastSave="0" documentId="13_ncr:1_{93ABA6A0-C59D-4E0A-9BE0-A05D4CF57ED1}"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108" yWindow="-108" windowWidth="23256" windowHeight="12456" tabRatio="789" activeTab="8"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c r="J73" i="6"/>
  <c r="F40" i="6"/>
  <c r="F51" i="6"/>
  <c r="F62" i="6"/>
  <c r="F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V5" i="5"/>
  <c r="G5" i="5"/>
  <c r="V6" i="5"/>
  <c r="F6" i="5"/>
  <c r="AB6" i="5"/>
  <c r="V7" i="5"/>
  <c r="AB7" i="5"/>
  <c r="V8" i="5"/>
  <c r="AB8" i="5"/>
  <c r="AB9" i="5"/>
  <c r="V9" i="5"/>
  <c r="F9" i="5"/>
  <c r="G9" i="5"/>
  <c r="V10"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J10"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J9" i="5"/>
  <c r="I9" i="5"/>
  <c r="H9" i="5"/>
  <c r="AB1374" i="5"/>
  <c r="AD1374" i="5"/>
  <c r="E10" i="5"/>
  <c r="X10" i="5"/>
  <c r="R10" i="5"/>
  <c r="H6" i="5"/>
  <c r="G6" i="5"/>
  <c r="J8" i="5"/>
  <c r="I8" i="5"/>
  <c r="J6" i="5"/>
  <c r="I6" i="5"/>
  <c r="AB1073" i="5"/>
  <c r="AD1073" i="5"/>
  <c r="AB1102" i="5"/>
  <c r="AD1102" i="5"/>
  <c r="AB1494" i="5"/>
  <c r="AD1494" i="5"/>
  <c r="AB1806" i="5"/>
  <c r="AD1806" i="5"/>
  <c r="AB2110" i="5"/>
  <c r="AD2110" i="5"/>
  <c r="E12" i="5"/>
  <c r="X12" i="5"/>
  <c r="R12" i="5"/>
  <c r="E11" i="5"/>
  <c r="X11" i="5"/>
  <c r="J11" i="5"/>
  <c r="R11" i="5"/>
  <c r="E8" i="5"/>
  <c r="X8" i="5"/>
  <c r="R8" i="5"/>
  <c r="J7" i="5"/>
  <c r="H7" i="5"/>
  <c r="I7" i="5"/>
  <c r="E6" i="5"/>
  <c r="X6" i="5"/>
  <c r="R6" i="5"/>
  <c r="AB1478" i="5"/>
  <c r="AD1478" i="5"/>
  <c r="AB1505" i="5"/>
  <c r="AD1505" i="5"/>
  <c r="AB1518" i="5"/>
  <c r="AD1518" i="5"/>
  <c r="AB1734" i="5"/>
  <c r="AD1734" i="5"/>
  <c r="AB1870" i="5"/>
  <c r="AD1870" i="5"/>
  <c r="E5" i="5"/>
  <c r="J5" i="5"/>
  <c r="E9" i="5"/>
  <c r="X9" i="5"/>
  <c r="R9" i="5"/>
  <c r="E7"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S6" i="5"/>
  <c r="AC7" i="5"/>
  <c r="S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S8" i="5"/>
  <c r="AC8" i="5"/>
  <c r="AC9" i="5"/>
  <c r="S9" i="5"/>
  <c r="AC10" i="5"/>
  <c r="S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S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F88" i="6"/>
  <c r="H88" i="6"/>
  <c r="H125" i="6"/>
  <c r="D2" i="6"/>
  <c r="D124" i="6"/>
  <c r="Y44" i="4"/>
  <c r="Z44" i="4"/>
  <c r="X43"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<sst xmlns="http://schemas.openxmlformats.org/spreadsheetml/2006/main" count="29396" uniqueCount="20363">
  <si>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</si>
  <si>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</si>
  <si>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</si>
  <si>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</si>
  <si>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</si>
  <si>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</si>
  <si>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</si>
  <si>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</si>
  <si>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</si>
  <si>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</si>
  <si>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</si>
  <si>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</si>
  <si>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</si>
  <si>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</si>
  <si>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</si>
  <si>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</si>
  <si>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</si>
  <si>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</si>
  <si>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</si>
  <si>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</si>
  <si>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</si>
  <si>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</si>
  <si>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</si>
  <si>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</si>
  <si>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</si>
  <si>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</si>
  <si>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</si>
  <si>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</si>
  <si>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</si>
  <si>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</si>
  <si>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</si>
  <si>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</si>
  <si>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</si>
  <si>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</si>
  <si>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</si>
  <si>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</si>
  <si>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</si>
  <si>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</si>
  <si>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</si>
  <si>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</si>
  <si>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</si>
  <si>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</si>
  <si>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</si>
  <si>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</si>
  <si>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</si>
  <si>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</si>
  <si>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</si>
  <si>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</si>
  <si>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</si>
  <si>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</si>
  <si>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</si>
  <si>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</si>
  <si>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</si>
  <si>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</si>
  <si>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</si>
  <si>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</si>
  <si>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</si>
  <si>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</si>
  <si>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</si>
  <si>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</si>
  <si>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</si>
  <si>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</si>
  <si>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</si>
  <si>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</si>
  <si>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</si>
  <si>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</si>
  <si>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</si>
  <si>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</si>
  <si>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</si>
  <si>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</si>
  <si>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</si>
  <si>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</si>
  <si>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</si>
  <si>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</si>
  <si>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</si>
  <si>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</si>
  <si>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</si>
  <si>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</si>
  <si>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</si>
  <si>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</si>
  <si>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</si>
  <si>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</si>
  <si>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</si>
  <si>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</si>
  <si>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</si>
  <si>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</si>
  <si>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</si>
  <si>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</si>
  <si>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</si>
  <si>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</si>
  <si>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</si>
  <si>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</si>
  <si>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</si>
  <si>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</si>
  <si>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</si>
  <si>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</si>
  <si>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</si>
  <si>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</si>
  <si>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</si>
  <si>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</si>
  <si>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</si>
  <si>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</si>
  <si>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</si>
  <si>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</si>
  <si>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</si>
  <si>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</si>
  <si>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</si>
  <si>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</si>
  <si>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</si>
  <si>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</si>
  <si>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</si>
  <si>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</si>
  <si>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</si>
  <si>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</si>
  <si>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</si>
  <si>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</si>
  <si>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</si>
  <si>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</si>
  <si>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</si>
  <si>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</si>
  <si>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</si>
  <si>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</si>
  <si>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</si>
  <si>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</si>
  <si>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</si>
  <si>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</si>
  <si>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</si>
  <si>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</si>
  <si>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</si>
  <si>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</si>
  <si>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</si>
  <si>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</si>
  <si>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</si>
  <si>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</si>
  <si>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</si>
  <si>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</si>
  <si>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</si>
  <si>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</si>
  <si>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</si>
  <si>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</si>
  <si>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</si>
  <si>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</si>
  <si>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</si>
  <si>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</si>
  <si>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</si>
  <si>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</si>
  <si>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</si>
  <si>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</si>
  <si>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</si>
  <si>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</si>
  <si>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</si>
  <si>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</si>
  <si>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</si>
  <si>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</si>
  <si>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</si>
  <si>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</si>
  <si>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</si>
  <si>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</si>
  <si>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</si>
  <si>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</si>
  <si>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</si>
  <si>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</si>
  <si>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</si>
  <si>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</si>
  <si>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</si>
  <si>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</si>
  <si>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</si>
  <si>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</si>
  <si>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</si>
  <si>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</si>
  <si>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</si>
  <si>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</si>
  <si>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</si>
  <si>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</si>
  <si>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</si>
  <si>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</si>
  <si>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</si>
  <si>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</si>
  <si>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</si>
  <si>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</si>
  <si>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</si>
  <si>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</si>
  <si>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</si>
  <si>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</si>
  <si>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</si>
  <si>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</si>
  <si>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</si>
  <si>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</si>
  <si>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</si>
  <si>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</si>
  <si>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</si>
  <si>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</si>
  <si>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</si>
  <si>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</si>
  <si>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</si>
  <si>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</si>
  <si>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</si>
  <si>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</si>
  <si>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</si>
  <si>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</si>
  <si>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</si>
  <si>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</si>
  <si>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</si>
  <si>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</si>
  <si>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</si>
  <si>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</si>
  <si>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</si>
  <si>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</si>
  <si>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</si>
  <si>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</si>
  <si>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</si>
  <si>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</si>
  <si>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</si>
  <si>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</si>
  <si>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</si>
  <si>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</si>
  <si>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</si>
  <si>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</si>
  <si>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</si>
  <si>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</si>
  <si>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</si>
  <si>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</si>
  <si>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</si>
  <si>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</si>
  <si>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</si>
  <si>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</si>
  <si>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</si>
  <si>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</si>
  <si>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</si>
  <si>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</si>
  <si>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</si>
  <si>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</si>
  <si>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</si>
  <si>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</si>
  <si>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</si>
  <si>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</si>
  <si>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</si>
  <si>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</si>
  <si>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</si>
  <si>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</si>
  <si>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</si>
  <si>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</si>
  <si>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</si>
  <si>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</si>
  <si>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</si>
  <si>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</si>
  <si>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</si>
  <si>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</si>
  <si>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</si>
  <si>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</si>
  <si>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</si>
  <si>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</si>
  <si>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</si>
  <si>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</si>
  <si>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</si>
  <si>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</si>
  <si>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</si>
  <si>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</si>
  <si>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</si>
  <si>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</si>
  <si>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</si>
  <si>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</si>
  <si>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</si>
  <si>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</si>
  <si>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</si>
  <si>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</si>
  <si>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</si>
  <si>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</si>
  <si>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</si>
  <si>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</si>
  <si>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</si>
  <si>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</si>
  <si>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</si>
  <si>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</si>
  <si>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</si>
  <si>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</si>
  <si>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</si>
  <si>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</si>
  <si>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</si>
  <si>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</si>
  <si>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</si>
  <si>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</si>
  <si>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</si>
  <si>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</si>
  <si>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</si>
  <si>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</si>
  <si>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</si>
  <si>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</si>
  <si>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</si>
  <si>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</si>
  <si>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</si>
  <si>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</si>
  <si>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</si>
  <si>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</si>
  <si>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</si>
  <si>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</si>
  <si>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</si>
  <si>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</si>
  <si>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</si>
  <si>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</si>
  <si>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</si>
  <si>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</si>
  <si>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</si>
  <si>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</si>
  <si>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</si>
  <si>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</si>
  <si>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</si>
  <si>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</si>
  <si>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</si>
  <si>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</si>
  <si>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</si>
  <si>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</si>
  <si>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</si>
  <si>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</si>
  <si>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</si>
  <si>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</si>
  <si>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</si>
  <si>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</si>
  <si>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</si>
  <si>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</si>
  <si>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</si>
  <si>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</si>
  <si>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</si>
  <si>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</si>
  <si>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</si>
  <si>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</si>
  <si>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</si>
  <si>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</si>
  <si>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</si>
  <si>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</si>
  <si>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</si>
  <si>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</si>
  <si>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</si>
  <si>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</si>
  <si>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</si>
  <si>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</si>
  <si>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</si>
  <si>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</si>
  <si>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</si>
  <si>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</si>
  <si>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</si>
  <si>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</si>
  <si>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</si>
  <si>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</si>
  <si>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</si>
  <si>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</si>
  <si>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</si>
  <si>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</si>
  <si>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</si>
  <si>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</si>
  <si>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</si>
  <si>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</si>
  <si>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</si>
  <si>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</si>
  <si>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</si>
  <si>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</si>
  <si>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</si>
  <si>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</si>
  <si>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</si>
  <si>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</si>
  <si>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</si>
  <si>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</si>
  <si>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</si>
  <si>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</si>
  <si>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</si>
  <si>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</si>
  <si>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</si>
  <si>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</si>
  <si>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</si>
  <si>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</si>
  <si>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</si>
  <si>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</si>
  <si>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</si>
  <si>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</si>
  <si>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</si>
  <si>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</si>
  <si>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</si>
  <si>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</si>
  <si>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</si>
  <si>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</si>
  <si>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</si>
  <si>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</si>
  <si>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</si>
  <si>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</si>
  <si>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</si>
  <si>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</si>
  <si>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</si>
  <si>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</si>
  <si>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</si>
  <si>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</si>
  <si>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</si>
  <si>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</si>
  <si>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</si>
  <si>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</si>
  <si>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</si>
  <si>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</si>
  <si>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</si>
  <si>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</si>
  <si>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</si>
  <si>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</si>
  <si>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</si>
  <si>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</si>
  <si>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</si>
  <si>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</si>
  <si>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</si>
  <si>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</si>
  <si>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</si>
  <si>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</si>
  <si>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</si>
  <si>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</si>
  <si>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</si>
  <si>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</si>
  <si>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</si>
  <si>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</si>
  <si>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</si>
  <si>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</si>
  <si>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</si>
  <si>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</si>
  <si>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</si>
  <si>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</si>
  <si>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</si>
  <si>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</si>
  <si>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</si>
  <si>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</si>
  <si>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</si>
  <si>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</si>
  <si>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</si>
  <si>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</si>
  <si>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</si>
  <si>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</si>
  <si>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</si>
  <si>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</si>
  <si>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</si>
  <si>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</si>
  <si>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</si>
  <si>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</si>
  <si>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</si>
  <si>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</si>
  <si>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</si>
  <si>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</si>
  <si>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</si>
  <si>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</si>
  <si>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</si>
  <si>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</si>
  <si>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</si>
  <si>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</si>
  <si>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</si>
  <si>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</si>
  <si>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</si>
  <si>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</si>
  <si>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</si>
  <si>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</si>
  <si>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</si>
  <si>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</si>
  <si>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</si>
  <si>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</si>
  <si>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</si>
  <si>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</si>
  <si>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</si>
  <si>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</si>
  <si>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</si>
  <si>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</si>
  <si>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</si>
  <si>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</si>
  <si>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</si>
  <si>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</si>
  <si>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</si>
  <si>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</si>
  <si>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</si>
  <si>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</si>
  <si>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</si>
  <si>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</si>
  <si>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</si>
  <si>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</si>
  <si>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</si>
  <si>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</si>
  <si>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</si>
  <si>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</si>
  <si>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</si>
  <si>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</si>
  <si>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</si>
  <si>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</si>
  <si>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</si>
  <si>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</si>
  <si>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</si>
  <si>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</si>
  <si>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</si>
  <si>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</si>
  <si>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</si>
  <si>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</si>
  <si>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</si>
  <si>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</si>
  <si>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</si>
  <si>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</si>
  <si>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</si>
  <si>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</si>
  <si>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</si>
  <si>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</si>
  <si>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</si>
  <si>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</si>
  <si>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</si>
  <si>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</si>
  <si>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</si>
  <si>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</si>
  <si>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</si>
  <si>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</si>
  <si>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</si>
  <si>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</si>
  <si>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</si>
  <si>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</si>
  <si>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</si>
  <si>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</si>
  <si>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</si>
  <si>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</si>
  <si>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</si>
  <si>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</si>
  <si>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</si>
  <si>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</si>
  <si>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</si>
  <si>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</si>
  <si>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</si>
  <si>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</si>
  <si>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</si>
  <si>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</si>
  <si>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</si>
  <si>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</si>
  <si>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</si>
  <si>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</si>
  <si>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</si>
  <si>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</si>
  <si>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</si>
  <si>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</si>
  <si>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</si>
  <si>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</si>
  <si>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</si>
  <si>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</si>
  <si>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</si>
  <si>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</si>
  <si>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</si>
  <si>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</si>
  <si>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</si>
  <si>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</si>
  <si>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</si>
  <si>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</si>
  <si>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</si>
  <si>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</si>
  <si>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</si>
  <si>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</si>
  <si>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</si>
  <si>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</si>
  <si>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</si>
  <si>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</si>
  <si>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</si>
  <si>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</si>
  <si>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</si>
  <si>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</si>
  <si>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</si>
  <si>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</si>
  <si>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</si>
  <si>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</si>
  <si>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</si>
  <si>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</si>
  <si>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</si>
  <si>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</si>
  <si>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</si>
  <si>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</si>
  <si>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</si>
  <si>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</si>
  <si>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</si>
  <si>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</si>
  <si>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</si>
  <si>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</si>
  <si>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</si>
  <si>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</si>
  <si>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</si>
  <si>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</si>
  <si>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</si>
  <si>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</si>
  <si>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</si>
  <si>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</si>
  <si>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</si>
  <si>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</si>
  <si>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</si>
  <si>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</si>
  <si>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</si>
  <si>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</si>
  <si>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</si>
  <si>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</si>
  <si>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</si>
  <si>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</si>
  <si>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</si>
  <si>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</si>
  <si>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</si>
  <si>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</si>
  <si>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</si>
  <si>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</si>
  <si>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</si>
  <si>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</si>
  <si>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</si>
  <si>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</si>
  <si>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</si>
  <si>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</si>
  <si>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</si>
  <si>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</si>
  <si>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</si>
  <si>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</si>
  <si>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</si>
  <si>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</si>
  <si>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</si>
  <si>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</si>
  <si>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</si>
  <si>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</si>
  <si>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</si>
  <si>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</si>
  <si>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</si>
  <si>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</si>
  <si>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</si>
  <si>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</si>
  <si>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</si>
  <si>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</si>
  <si>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</si>
  <si>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</si>
  <si>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</si>
  <si>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</si>
  <si>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</si>
  <si>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</si>
  <si>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</si>
  <si>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</si>
  <si>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</si>
  <si>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</si>
  <si>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</si>
  <si>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</si>
  <si>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</si>
  <si>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</si>
  <si>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</si>
  <si>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</si>
  <si>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</si>
  <si>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</si>
  <si>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</si>
  <si>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</si>
  <si>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</si>
  <si>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</si>
  <si>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</si>
  <si>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</si>
  <si>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</si>
  <si>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</si>
  <si>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</si>
  <si>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</si>
  <si>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</si>
  <si>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</si>
  <si>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</si>
  <si>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</si>
  <si>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</si>
  <si>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</si>
  <si>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</si>
  <si>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</si>
  <si>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</si>
  <si>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</si>
  <si>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</si>
  <si>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</si>
  <si>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</si>
  <si>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</si>
  <si>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</si>
  <si>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</si>
  <si>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</si>
  <si>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</si>
  <si>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</si>
  <si>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</si>
  <si>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</si>
  <si>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</si>
  <si>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</si>
  <si>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</si>
  <si>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</si>
  <si>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</si>
  <si>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</si>
  <si>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</si>
  <si>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</si>
  <si>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</si>
  <si>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</si>
  <si>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</si>
  <si>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</si>
  <si>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</si>
  <si>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</si>
  <si>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</si>
  <si>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</si>
  <si>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</si>
  <si>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</si>
  <si>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</si>
  <si>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</si>
  <si>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</si>
  <si>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</si>
  <si>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</si>
  <si>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</si>
  <si>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</si>
  <si>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</si>
  <si>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</si>
  <si>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</si>
  <si>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</si>
  <si>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</si>
  <si>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</si>
  <si>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</si>
  <si>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</si>
  <si>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</si>
  <si>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</si>
  <si>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</si>
  <si>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</si>
  <si>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</si>
  <si>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</si>
  <si>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</si>
  <si>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</si>
  <si>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</si>
  <si>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</si>
  <si>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</si>
  <si>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</si>
  <si>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</si>
  <si>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</si>
  <si>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</si>
  <si>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</si>
  <si>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</si>
  <si>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</si>
  <si>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</si>
  <si>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</si>
  <si>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</si>
  <si>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</si>
  <si>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</si>
  <si>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</si>
  <si>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</si>
  <si>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</si>
  <si>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</si>
  <si>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</si>
  <si>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</si>
  <si>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</si>
  <si>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</si>
  <si>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</si>
  <si>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</si>
  <si>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</si>
  <si>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</si>
  <si>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</si>
  <si>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</si>
  <si>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</si>
  <si>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</si>
  <si>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</si>
  <si>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</si>
  <si>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</si>
  <si>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</si>
  <si>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</si>
  <si>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</si>
  <si>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</si>
  <si>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</si>
  <si>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</si>
  <si>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</si>
  <si>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</si>
  <si>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</si>
  <si>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</si>
  <si>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</si>
  <si>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</si>
  <si>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</si>
  <si>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</si>
  <si>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</si>
  <si>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</si>
  <si>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</si>
  <si>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</si>
  <si>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</si>
  <si>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</si>
  <si>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</si>
  <si>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</si>
  <si>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</si>
  <si>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</si>
  <si>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</si>
  <si>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</si>
  <si>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</si>
  <si>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</si>
  <si>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</si>
  <si>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</si>
  <si>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</si>
  <si>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</si>
  <si>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</si>
  <si>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</si>
  <si>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</si>
  <si>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</si>
  <si>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</si>
  <si>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</si>
  <si>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</si>
  <si>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</si>
  <si>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</si>
  <si>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</si>
  <si>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</si>
  <si>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</si>
  <si>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</si>
  <si>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</si>
  <si>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</si>
  <si>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</si>
  <si>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</si>
  <si>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</si>
  <si>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</si>
  <si>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</si>
  <si>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</si>
  <si>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</si>
  <si>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</si>
  <si>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</si>
  <si>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</si>
  <si>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</si>
  <si>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</si>
  <si>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</si>
  <si>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</si>
  <si>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</si>
  <si>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</si>
  <si>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</si>
  <si>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</si>
  <si>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</si>
  <si>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</si>
  <si>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</si>
  <si>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</si>
  <si>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</si>
  <si>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</si>
  <si>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</si>
  <si>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</si>
  <si>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</si>
  <si>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</si>
  <si>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</si>
  <si>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</si>
  <si>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</si>
  <si>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</si>
  <si>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</si>
  <si>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</si>
  <si>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</si>
  <si>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</si>
  <si>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</si>
  <si>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</si>
  <si>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</si>
  <si>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</si>
  <si>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</si>
  <si>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</si>
  <si>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</si>
  <si>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</si>
  <si>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</si>
  <si>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</si>
  <si>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</si>
  <si>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</si>
  <si>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</si>
  <si>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</si>
  <si>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</si>
  <si>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</si>
  <si>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</si>
  <si>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</si>
  <si>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</si>
  <si>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</si>
  <si>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</si>
  <si>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</si>
  <si>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</si>
  <si>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</si>
  <si>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</si>
  <si>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</si>
  <si>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</si>
  <si>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</si>
  <si>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</si>
  <si>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</si>
  <si>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</si>
  <si>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</si>
  <si>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</si>
  <si>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</si>
  <si>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</si>
  <si>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</si>
  <si>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</si>
  <si>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</si>
  <si>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</si>
  <si>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</si>
  <si>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</si>
  <si>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</si>
  <si>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</si>
  <si>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</si>
  <si>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</si>
  <si>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</si>
  <si>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</si>
  <si>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</si>
  <si>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</si>
  <si>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</si>
  <si>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</si>
  <si>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</si>
  <si>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</si>
  <si>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</si>
  <si>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</si>
  <si>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</si>
  <si>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</si>
  <si>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</si>
  <si>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</si>
  <si>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</si>
  <si>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</si>
  <si>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</si>
  <si>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</si>
  <si>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</si>
  <si>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</si>
  <si>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</si>
  <si>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</si>
  <si>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</si>
  <si>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</si>
  <si>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</si>
  <si>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</si>
  <si>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</si>
  <si>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</si>
  <si>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</si>
  <si>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</si>
  <si>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</si>
  <si>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</si>
  <si>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</si>
  <si>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</si>
  <si>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</si>
  <si>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</si>
  <si>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</si>
  <si>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</si>
  <si>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</si>
  <si>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</si>
  <si>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</si>
  <si>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</si>
  <si>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</si>
  <si>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</si>
  <si>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</si>
  <si>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</si>
  <si>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</si>
  <si>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</si>
  <si>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</si>
  <si>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</si>
  <si>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</si>
  <si>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</si>
  <si>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</si>
  <si>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</si>
  <si>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</si>
  <si>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</si>
  <si>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</si>
  <si>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</si>
  <si>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</si>
  <si>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</si>
  <si>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</si>
  <si>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</si>
  <si>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</si>
  <si>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</si>
  <si>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</si>
  <si>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</si>
  <si>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</si>
  <si>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</si>
  <si>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</si>
  <si>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</si>
  <si>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</si>
  <si>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</si>
  <si>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</si>
  <si>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</si>
  <si>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</si>
  <si>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</si>
  <si>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</si>
  <si>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</si>
  <si>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</si>
  <si>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</si>
  <si>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</si>
  <si>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</si>
  <si>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</si>
  <si>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</si>
  <si>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</si>
  <si>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</si>
  <si>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</si>
  <si>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</si>
  <si>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</si>
  <si>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</si>
  <si>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</si>
  <si>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</si>
  <si>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</si>
  <si>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</si>
  <si>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</si>
  <si>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</si>
  <si>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</si>
  <si>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</si>
  <si>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</si>
  <si>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</si>
  <si>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</si>
  <si>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</si>
  <si>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</si>
  <si>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</si>
  <si>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</si>
  <si>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</si>
  <si>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</si>
  <si>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</si>
  <si>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</si>
  <si>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</si>
  <si>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</si>
  <si>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</si>
  <si>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</si>
  <si>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</si>
  <si>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</si>
  <si>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</si>
  <si>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</si>
  <si>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</si>
  <si>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</si>
  <si>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</si>
  <si>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</si>
  <si>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</si>
  <si>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</si>
  <si>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</si>
  <si>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</si>
  <si>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</si>
  <si>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</si>
  <si>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</si>
  <si>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</si>
  <si>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</si>
  <si>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</si>
  <si>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</si>
  <si>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</si>
  <si>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</si>
  <si>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</si>
  <si>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</si>
  <si>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</si>
  <si>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</si>
  <si>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</si>
  <si>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</si>
  <si>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</si>
  <si>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</si>
  <si>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</si>
  <si>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</si>
  <si>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</si>
  <si>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</si>
  <si>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</si>
  <si>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</si>
  <si>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</si>
  <si>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</si>
  <si>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</si>
  <si>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</si>
  <si>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</si>
  <si>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</si>
  <si>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</si>
  <si>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</si>
  <si>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</si>
  <si>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</si>
  <si>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</si>
  <si>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</si>
  <si>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</si>
  <si>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</si>
  <si>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</si>
  <si>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</si>
  <si>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</si>
  <si>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</si>
  <si>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</si>
  <si>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</si>
  <si>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</si>
  <si>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</si>
  <si>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</si>
  <si>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</si>
  <si>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</si>
  <si>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</si>
  <si>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</si>
  <si>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</si>
  <si>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</si>
  <si>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</si>
  <si>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</si>
  <si>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</si>
  <si>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</si>
  <si>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</si>
  <si>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</si>
  <si>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</si>
  <si>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</si>
  <si>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</si>
  <si>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</si>
  <si>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</si>
  <si>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</si>
  <si>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</si>
  <si>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</si>
  <si>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</si>
  <si>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</si>
  <si>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</si>
  <si>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</si>
  <si>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</si>
  <si>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</si>
  <si>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</si>
  <si>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</si>
  <si>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</si>
  <si>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</si>
  <si>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</si>
  <si>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</si>
  <si>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</si>
  <si>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</si>
  <si>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</si>
  <si>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</si>
  <si>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</si>
  <si>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</si>
  <si>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</si>
  <si>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</si>
  <si>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</si>
  <si>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</si>
  <si>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</si>
  <si>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</si>
  <si>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</si>
  <si>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</si>
  <si>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</si>
  <si>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</si>
  <si>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</si>
  <si>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</si>
  <si>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</si>
  <si>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</si>
  <si>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</si>
  <si>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</si>
  <si>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</si>
  <si>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</si>
  <si>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</si>
  <si>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</si>
  <si>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</si>
  <si>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</si>
  <si>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</si>
  <si>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</si>
  <si>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</si>
  <si>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</si>
  <si>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</si>
  <si>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</si>
  <si>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</si>
  <si>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</si>
  <si>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</si>
  <si>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</si>
  <si>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</si>
  <si>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</si>
  <si>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</si>
  <si>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</si>
  <si>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</si>
  <si>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</si>
  <si>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</si>
  <si>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</si>
  <si>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</si>
  <si>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</si>
  <si>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</si>
  <si>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</si>
  <si>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</si>
  <si>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</si>
  <si>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</si>
  <si>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</si>
  <si>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</si>
  <si>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</si>
  <si>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</si>
  <si>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</si>
  <si>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</si>
  <si>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</si>
  <si>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</si>
  <si>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</si>
  <si>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</si>
  <si>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</si>
  <si>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</si>
  <si>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</si>
  <si>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</si>
  <si>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</si>
  <si>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</si>
  <si>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</si>
  <si>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</si>
  <si>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</si>
  <si>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</si>
  <si>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</si>
  <si>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</si>
  <si>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</si>
  <si>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</si>
  <si>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</si>
  <si>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</si>
  <si>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</si>
  <si>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</si>
  <si>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</si>
  <si>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</si>
  <si>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</si>
  <si>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</si>
  <si>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</si>
  <si>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</si>
  <si>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</si>
  <si>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</si>
  <si>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</si>
  <si>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</si>
  <si>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</si>
  <si>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</si>
  <si>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</si>
  <si>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</si>
  <si>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</si>
  <si>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</si>
  <si>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</si>
  <si>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</si>
  <si>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</si>
  <si>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</si>
  <si>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</si>
  <si>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</si>
  <si>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</si>
  <si>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</si>
  <si>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</si>
  <si>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</si>
  <si>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</si>
  <si>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</si>
  <si>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</si>
  <si>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</si>
  <si>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</si>
  <si>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</si>
  <si>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</si>
  <si>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</si>
  <si>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</si>
  <si>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</si>
  <si>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</si>
  <si>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</si>
  <si>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</si>
  <si>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</si>
  <si>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</si>
  <si>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</si>
  <si>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</si>
  <si>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</si>
  <si>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</si>
  <si>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</si>
  <si>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</si>
  <si>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</si>
  <si>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</si>
  <si>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</si>
  <si>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</si>
  <si>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</si>
  <si>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</si>
  <si>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</si>
  <si>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</si>
  <si>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</si>
  <si>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</si>
  <si>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</si>
  <si>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</si>
  <si>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</si>
  <si>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</si>
  <si>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</si>
  <si>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</si>
  <si>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</si>
  <si>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</si>
  <si>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</si>
  <si>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</si>
  <si>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</si>
  <si>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</si>
  <si>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</si>
  <si>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</si>
  <si>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</si>
  <si>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</si>
  <si>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</si>
  <si>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</si>
  <si>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</si>
  <si>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</si>
  <si>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</si>
  <si>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</si>
  <si>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</si>
  <si>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</si>
  <si>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</si>
  <si>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</si>
  <si>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</si>
  <si>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</si>
  <si>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</si>
  <si>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</si>
  <si>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</si>
  <si>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</si>
  <si>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</si>
  <si>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</si>
  <si>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</si>
  <si>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</si>
  <si>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</si>
  <si>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</si>
  <si>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</si>
  <si>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</si>
  <si>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</si>
  <si>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</si>
  <si>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</si>
  <si>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</si>
  <si>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</si>
  <si>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</si>
  <si>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</si>
  <si>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</si>
  <si>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</si>
  <si>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</si>
  <si>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</si>
  <si>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</si>
  <si>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</si>
  <si>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</si>
  <si>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</si>
  <si>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</si>
  <si>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</si>
  <si>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</si>
  <si>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</si>
  <si>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</si>
  <si>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</si>
  <si>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</si>
  <si>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</si>
  <si>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</si>
  <si>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</si>
  <si>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</si>
  <si>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</si>
  <si>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</si>
  <si>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</si>
  <si>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</si>
  <si>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</si>
  <si>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</si>
  <si>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</si>
  <si>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</si>
  <si>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</si>
  <si>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</si>
  <si>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</si>
  <si>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</si>
  <si>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</si>
  <si>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</si>
  <si>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</si>
  <si>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</si>
  <si>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</si>
  <si>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</si>
  <si>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</si>
  <si>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</si>
  <si>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</si>
  <si>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</si>
  <si>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</si>
  <si>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</si>
  <si>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</si>
  <si>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</si>
  <si>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</si>
  <si>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</si>
  <si>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</si>
  <si>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</si>
  <si>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</si>
  <si>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</si>
  <si>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</si>
  <si>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</si>
  <si>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</si>
  <si>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</si>
  <si>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</si>
  <si>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</si>
  <si>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</si>
  <si>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</si>
  <si>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</si>
  <si>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</si>
  <si>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</si>
  <si>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</si>
  <si>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</si>
  <si>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</si>
  <si>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</si>
  <si>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</si>
  <si>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</si>
  <si>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</si>
  <si>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</si>
  <si>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</si>
  <si>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</si>
  <si>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</si>
  <si>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</si>
  <si>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</si>
  <si>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</si>
  <si>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</si>
  <si>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</si>
  <si>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</si>
  <si>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</si>
  <si>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</si>
  <si>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</si>
  <si>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</si>
  <si>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</si>
  <si>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</si>
  <si>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</si>
  <si>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</si>
  <si>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</si>
  <si>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</si>
  <si>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</si>
  <si>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</si>
  <si>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</si>
  <si>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</si>
  <si>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</si>
  <si>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</si>
  <si>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</si>
  <si>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</si>
  <si>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</si>
  <si>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</si>
  <si>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</si>
  <si>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</si>
  <si>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</si>
  <si>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</si>
  <si>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</si>
  <si>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</si>
  <si>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</si>
  <si>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</si>
  <si>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</si>
  <si>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</si>
  <si>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</si>
  <si>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</si>
  <si>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</si>
  <si>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</si>
  <si>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</si>
  <si>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</si>
  <si>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</si>
  <si>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</si>
  <si>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</si>
  <si>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</si>
  <si>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</si>
  <si>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</si>
  <si>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</si>
  <si>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</si>
  <si>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</si>
  <si>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</si>
  <si>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</si>
  <si>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</si>
  <si>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</si>
  <si>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</si>
  <si>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</si>
  <si>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</si>
  <si>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</si>
  <si>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</si>
  <si>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</si>
  <si>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</si>
  <si>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</si>
  <si>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</si>
  <si>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</si>
  <si>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</si>
  <si>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</si>
  <si>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</si>
  <si>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</si>
  <si>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</si>
  <si>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</si>
  <si>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</si>
  <si>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</si>
  <si>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</si>
  <si>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</si>
  <si>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</si>
  <si>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</si>
  <si>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</si>
  <si>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</si>
  <si>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</si>
  <si>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</si>
  <si>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</si>
  <si>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</si>
  <si>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</si>
  <si>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</si>
  <si>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</si>
  <si>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</si>
  <si>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</si>
  <si>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</si>
  <si>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</si>
  <si>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</si>
  <si>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</si>
  <si>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</si>
  <si>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</si>
  <si>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</si>
  <si>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</si>
  <si>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</si>
  <si>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</si>
  <si>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</si>
  <si>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</si>
  <si>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</si>
  <si>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</si>
  <si>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</si>
  <si>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</si>
  <si>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</si>
  <si>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</si>
  <si>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</si>
  <si>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</si>
  <si>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</si>
  <si>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</si>
  <si>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</si>
  <si>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</si>
  <si>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</si>
  <si>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</si>
  <si>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</si>
  <si>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</si>
  <si>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</si>
  <si>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</si>
  <si>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</si>
  <si>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</si>
  <si>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</si>
  <si>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</si>
  <si>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</si>
  <si>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</si>
  <si>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</si>
  <si>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</si>
  <si>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</si>
  <si>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</si>
  <si>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</si>
  <si>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</si>
  <si>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</si>
  <si>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</si>
  <si>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</si>
  <si>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</si>
  <si>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</si>
  <si>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</si>
  <si>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</si>
  <si>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</si>
  <si>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</si>
  <si>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</si>
  <si>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</si>
  <si>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</si>
  <si>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</si>
  <si>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</si>
  <si>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</si>
  <si>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</si>
  <si>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</si>
  <si>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</si>
  <si>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</si>
  <si>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</si>
  <si>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</si>
  <si>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</si>
  <si>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</si>
  <si>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</si>
  <si>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</si>
  <si>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</si>
  <si>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</si>
  <si>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</si>
  <si>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</si>
  <si>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</si>
  <si>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</si>
  <si>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</si>
  <si>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</si>
  <si>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</si>
  <si>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</si>
  <si>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</si>
  <si>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</si>
  <si>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</si>
  <si>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</si>
  <si>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</si>
  <si>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</si>
  <si>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</si>
  <si>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</si>
  <si>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</si>
  <si>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</si>
  <si>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</si>
  <si>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</si>
  <si>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</si>
  <si>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</si>
  <si>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</si>
  <si>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</si>
  <si>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</si>
  <si>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</si>
  <si>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</si>
  <si>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</si>
  <si>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</si>
  <si>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</si>
  <si>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</si>
  <si>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</si>
  <si>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</si>
  <si>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</si>
  <si>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</si>
  <si>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</si>
  <si>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</si>
  <si>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</si>
  <si>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</si>
  <si>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</si>
  <si>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</si>
  <si>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</si>
  <si>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</si>
  <si>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</si>
  <si>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</si>
  <si>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</si>
  <si>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</si>
  <si>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</si>
  <si>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</si>
  <si>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</si>
  <si>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</si>
  <si>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</si>
  <si>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</si>
  <si>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</si>
  <si>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</si>
  <si>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</si>
  <si>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</si>
  <si>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</si>
  <si>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</si>
  <si>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</si>
  <si>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</si>
  <si>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</si>
  <si>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</si>
  <si>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</si>
  <si>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</si>
  <si>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</si>
  <si>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</si>
  <si>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</si>
  <si>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</si>
  <si>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</si>
  <si>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</si>
  <si>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</si>
  <si>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</si>
  <si>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</si>
  <si>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</si>
  <si>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</si>
  <si>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</si>
  <si>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</si>
  <si>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</si>
  <si>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</si>
  <si>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</si>
  <si>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</si>
  <si>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</si>
  <si>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</si>
  <si>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</si>
  <si>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</si>
  <si>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</si>
  <si>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</si>
  <si>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</si>
  <si>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</si>
  <si>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</si>
  <si>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</si>
  <si>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</si>
  <si>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</si>
  <si>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</si>
  <si>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</si>
  <si>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</si>
  <si>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</si>
  <si>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</si>
  <si>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</si>
  <si>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</si>
  <si>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</si>
  <si>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</si>
  <si>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</si>
  <si>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</si>
  <si>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</si>
  <si>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</si>
  <si>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</si>
  <si>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</si>
  <si>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</si>
  <si>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</si>
  <si>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</si>
  <si>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</si>
  <si>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</si>
  <si>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</si>
  <si>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</si>
  <si>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</si>
  <si>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</si>
  <si>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</si>
  <si>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</si>
  <si>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</si>
  <si>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</si>
  <si>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</si>
  <si>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</si>
  <si>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</si>
  <si>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</si>
  <si>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</si>
  <si>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</si>
  <si>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</si>
  <si>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</si>
  <si>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</si>
  <si>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</si>
  <si>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</si>
  <si>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</si>
  <si>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</si>
  <si>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</si>
  <si>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</si>
  <si>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</si>
  <si>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</si>
  <si>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</si>
  <si>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</si>
  <si>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</si>
  <si>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</si>
  <si>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</si>
  <si>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</si>
  <si>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</si>
  <si>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</si>
  <si>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</si>
  <si>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</si>
  <si>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</si>
  <si>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</si>
  <si>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</si>
  <si>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</si>
  <si>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</si>
  <si>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</si>
  <si>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</si>
  <si>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</si>
  <si>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</si>
  <si>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</si>
  <si>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</si>
  <si>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</si>
  <si>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</si>
  <si>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</si>
  <si>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</si>
  <si>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</si>
  <si>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</si>
  <si>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</si>
  <si>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</si>
  <si>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</si>
  <si>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</si>
  <si>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</si>
  <si>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</si>
  <si>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</si>
  <si>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</si>
  <si>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</si>
  <si>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</si>
  <si>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</si>
  <si>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</si>
  <si>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</si>
  <si>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</si>
  <si>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</si>
  <si>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</si>
  <si>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</si>
  <si>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</si>
  <si>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</si>
  <si>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</si>
  <si>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</si>
  <si>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</si>
  <si>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</si>
  <si>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</si>
  <si>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</si>
  <si>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</si>
  <si>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</si>
  <si>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</si>
  <si>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</si>
  <si>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</si>
  <si>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</si>
  <si>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</si>
  <si>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</si>
  <si>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</si>
  <si>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</si>
  <si>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</si>
  <si>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</si>
  <si>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</si>
  <si>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</si>
  <si>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</si>
  <si>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</si>
  <si>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</si>
  <si>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</si>
  <si>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</si>
  <si>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</si>
  <si>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</si>
  <si>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</si>
  <si>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</si>
  <si>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</si>
  <si>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</si>
  <si>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</si>
  <si>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</si>
  <si>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</si>
  <si>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</si>
  <si>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</si>
  <si>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</si>
  <si>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</si>
  <si>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</si>
  <si>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</si>
  <si>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</si>
  <si>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</si>
  <si>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</si>
  <si>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</si>
  <si>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</si>
  <si>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</si>
  <si>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</si>
  <si>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</si>
  <si>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</si>
  <si>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</si>
  <si>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</si>
  <si>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</si>
  <si>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</si>
  <si>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</si>
  <si>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</si>
  <si>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</si>
  <si>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</si>
  <si>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</si>
  <si>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</si>
  <si>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</si>
  <si>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</si>
  <si>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</si>
  <si>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</si>
  <si>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</si>
  <si>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</si>
  <si>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</si>
  <si>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</si>
  <si>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</si>
  <si>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</si>
  <si>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</si>
  <si>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</si>
  <si>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</si>
  <si>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</si>
  <si>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</si>
  <si>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</si>
  <si>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</si>
  <si>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</si>
  <si>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</si>
  <si>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</si>
  <si>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</si>
  <si>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</si>
  <si>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</si>
  <si>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</si>
  <si>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</si>
  <si>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</si>
  <si>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</si>
  <si>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</si>
  <si>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</si>
  <si>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</si>
  <si>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</si>
  <si>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</si>
  <si>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</si>
  <si>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</si>
  <si>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</si>
  <si>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</si>
  <si>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</si>
  <si>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</si>
  <si>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</si>
  <si>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</si>
  <si>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</si>
  <si>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</si>
  <si>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</si>
  <si>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</si>
  <si>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</si>
  <si>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</si>
  <si>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</si>
  <si>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</si>
  <si>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</si>
  <si>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</si>
  <si>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</si>
  <si>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</si>
  <si>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</si>
  <si>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</si>
  <si>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</si>
  <si>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</si>
  <si>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</si>
  <si>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</si>
  <si>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</si>
  <si>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</si>
  <si>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</si>
  <si>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</si>
  <si>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</si>
  <si>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</si>
  <si>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</si>
  <si>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</si>
  <si>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</si>
  <si>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</si>
  <si>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</si>
  <si>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</si>
  <si>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</si>
  <si>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</si>
  <si>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</si>
  <si>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</si>
  <si>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</si>
  <si>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</si>
  <si>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</si>
  <si>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</si>
  <si>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</si>
  <si>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</si>
  <si>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</si>
  <si>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</si>
  <si>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</si>
  <si>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</si>
  <si>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</si>
  <si>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</si>
  <si>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</si>
  <si>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</si>
  <si>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</si>
  <si>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</si>
  <si>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</si>
  <si>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</si>
  <si>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</si>
  <si>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</si>
  <si>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</si>
  <si>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</si>
  <si>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</si>
  <si>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</si>
  <si>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</si>
  <si>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</si>
  <si>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</si>
  <si>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</si>
  <si>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</si>
  <si>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</si>
  <si>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</si>
  <si>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</si>
  <si>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</si>
  <si>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</si>
  <si>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</si>
  <si>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</si>
  <si>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</si>
  <si>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</si>
  <si>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</si>
  <si>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</si>
  <si>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</si>
  <si>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</si>
  <si>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</si>
  <si>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</si>
  <si>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</si>
  <si>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</si>
  <si>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</si>
  <si>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</si>
  <si>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</si>
  <si>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</si>
  <si>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</si>
  <si>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</si>
  <si>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</si>
  <si>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</si>
  <si>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</si>
  <si>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</si>
  <si>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</si>
  <si>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</si>
  <si>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</si>
  <si>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</si>
  <si>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</si>
  <si>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</si>
  <si>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</si>
  <si>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</si>
  <si>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</si>
  <si>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</si>
  <si>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</si>
  <si>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</si>
  <si>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</si>
  <si>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</si>
  <si>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</si>
  <si>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</si>
  <si>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</si>
  <si>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</si>
  <si>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</si>
  <si>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</si>
  <si>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</si>
  <si>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</si>
  <si>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</si>
  <si>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</si>
  <si>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</si>
  <si>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</si>
  <si>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</si>
  <si>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</si>
  <si>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</si>
  <si>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</si>
  <si>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</si>
  <si>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</si>
  <si>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</si>
  <si>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</si>
  <si>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</si>
  <si>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</si>
  <si>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</si>
  <si>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</si>
  <si>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</si>
  <si>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</si>
  <si>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</si>
  <si>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</si>
  <si>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</si>
  <si>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</si>
  <si>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</si>
  <si>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</si>
  <si>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</si>
  <si>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</si>
  <si>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</si>
  <si>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</si>
  <si>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</si>
  <si>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</si>
  <si>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</si>
  <si>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</si>
  <si>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</si>
  <si>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</si>
  <si>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</si>
  <si>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</si>
  <si>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</si>
  <si>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</si>
  <si>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</si>
  <si>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</si>
  <si>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</si>
  <si>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</si>
  <si>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</si>
  <si>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</si>
  <si>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</si>
  <si>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</si>
  <si>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</si>
  <si>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</si>
  <si>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</si>
  <si>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</si>
  <si>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</si>
  <si>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</si>
  <si>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</si>
  <si>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</si>
  <si>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</si>
  <si>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</si>
  <si>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</si>
  <si>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</si>
  <si>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</si>
  <si>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</si>
  <si>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</si>
  <si>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</si>
  <si>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</si>
  <si>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</si>
  <si>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</si>
  <si>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</si>
  <si>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</si>
  <si>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</si>
  <si>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</si>
  <si>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</si>
  <si>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</si>
  <si>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</si>
  <si>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</si>
  <si>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</si>
  <si>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</si>
  <si>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</si>
  <si>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</si>
  <si>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</si>
  <si>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</si>
  <si>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</si>
  <si>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</si>
  <si>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</si>
  <si>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</si>
  <si>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</si>
  <si>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</si>
  <si>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</si>
  <si>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</si>
  <si>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</si>
  <si>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</si>
  <si>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</si>
  <si>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</si>
  <si>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</si>
  <si>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</si>
  <si>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</si>
  <si>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</si>
  <si>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</si>
  <si>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</si>
  <si>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</si>
  <si>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</si>
  <si>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</si>
  <si>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</si>
  <si>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</si>
  <si>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</si>
  <si>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</si>
  <si>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</si>
  <si>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</si>
  <si>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</si>
  <si>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</si>
  <si>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</si>
  <si>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</si>
  <si>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</si>
  <si>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</si>
  <si>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</si>
  <si>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</si>
  <si>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</si>
  <si>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</si>
  <si>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</si>
  <si>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</si>
  <si>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</si>
  <si>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</si>
  <si>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</si>
  <si>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</si>
  <si>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</si>
  <si>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</si>
  <si>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</si>
  <si>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</si>
  <si>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</si>
  <si>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</si>
  <si>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</si>
  <si>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</si>
  <si>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</si>
  <si>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</si>
  <si>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</si>
  <si>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</si>
  <si>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</si>
  <si>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</si>
  <si>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</si>
  <si>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</si>
  <si>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</si>
  <si>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</si>
  <si>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</si>
  <si>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</si>
  <si>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</si>
  <si>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</si>
  <si>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</si>
  <si>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</si>
  <si>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</si>
  <si>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</si>
  <si>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</si>
  <si>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</si>
  <si>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</si>
  <si>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</si>
  <si>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</si>
  <si>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</si>
  <si>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</si>
  <si>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</si>
  <si>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</si>
  <si>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</si>
  <si>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</si>
  <si>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</si>
  <si>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</si>
  <si>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</si>
  <si>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</si>
  <si>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</si>
  <si>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</si>
  <si>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</si>
  <si>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</si>
  <si>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</si>
  <si>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</si>
  <si>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</si>
  <si>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</si>
  <si>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</si>
  <si>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</si>
  <si>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</si>
  <si>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</si>
  <si>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</si>
  <si>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</si>
  <si>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</si>
  <si>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</si>
  <si>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</si>
  <si>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</si>
  <si>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</si>
  <si>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</si>
  <si>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</si>
  <si>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</si>
  <si>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</si>
  <si>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</si>
  <si>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</si>
  <si>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</si>
  <si>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</si>
  <si>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</si>
  <si>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</si>
  <si>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</si>
  <si>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</si>
  <si>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</si>
  <si>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</si>
  <si>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</si>
  <si>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</si>
  <si>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</si>
  <si>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</si>
  <si>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</si>
  <si>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</si>
  <si>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</si>
  <si>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</si>
  <si>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</si>
  <si>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</si>
  <si>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</si>
  <si>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</si>
  <si>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</si>
  <si>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</si>
  <si>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</si>
  <si>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</si>
  <si>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</si>
  <si>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</si>
  <si>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</si>
  <si>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</si>
  <si>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</si>
  <si>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</si>
  <si>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</si>
  <si>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</si>
  <si>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</si>
  <si>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</si>
  <si>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</si>
  <si>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</si>
  <si>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</si>
  <si>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</si>
  <si>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</si>
  <si>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</si>
  <si>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</si>
  <si>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</si>
  <si>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</si>
  <si>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</si>
  <si>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</si>
  <si>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</si>
  <si>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</si>
  <si>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</si>
  <si>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</si>
  <si>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</si>
  <si>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</si>
  <si>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</si>
  <si>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</si>
  <si>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</si>
  <si>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</si>
  <si>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</si>
  <si>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</si>
  <si>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</si>
  <si>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</si>
  <si>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</si>
  <si>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</si>
  <si>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</si>
  <si>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</si>
  <si>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</si>
  <si>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</si>
  <si>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</si>
  <si>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</si>
  <si>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</si>
  <si>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</si>
  <si>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</si>
  <si>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</si>
  <si>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</si>
  <si>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</si>
  <si>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</si>
  <si>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</si>
  <si>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</si>
  <si>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</si>
  <si>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</si>
  <si>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</si>
  <si>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</si>
  <si>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</si>
  <si>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</si>
  <si>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</si>
  <si>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</si>
  <si>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</si>
  <si>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</si>
  <si>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</si>
  <si>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</si>
  <si>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</si>
  <si>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</si>
  <si>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</si>
  <si>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</si>
  <si>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</si>
  <si>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</si>
  <si>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</si>
  <si>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</si>
  <si>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</si>
  <si>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</si>
  <si>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</si>
  <si>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</si>
  <si>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</si>
  <si>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</si>
  <si>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</si>
  <si>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</si>
  <si>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</si>
  <si>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</si>
  <si>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</si>
  <si>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</si>
  <si>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</si>
  <si>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</si>
  <si>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</si>
  <si>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</si>
  <si>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</si>
  <si>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</si>
  <si>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</si>
  <si>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</si>
  <si>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</si>
  <si>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</si>
  <si>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</si>
  <si>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</si>
  <si>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</si>
  <si>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</si>
  <si>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</si>
  <si>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</si>
  <si>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</si>
  <si>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</si>
  <si>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</si>
  <si>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</si>
  <si>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</si>
  <si>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</si>
  <si>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</si>
  <si>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</si>
  <si>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</si>
  <si>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</si>
  <si>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</si>
  <si>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</si>
  <si>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</si>
  <si>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</si>
  <si>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</si>
  <si>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</si>
  <si>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</si>
  <si>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</si>
  <si>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</si>
  <si>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</si>
  <si>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</si>
  <si>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</si>
  <si>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</si>
  <si>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</si>
  <si>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</si>
  <si>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</si>
  <si>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</si>
  <si>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</si>
  <si>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</si>
  <si>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</si>
  <si>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</si>
  <si>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</si>
  <si>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</si>
  <si>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</si>
  <si>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</si>
  <si>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</si>
  <si>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</si>
  <si>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</si>
  <si>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</si>
  <si>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</si>
  <si>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</si>
  <si>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</si>
  <si>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</si>
  <si>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</si>
  <si>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</si>
  <si>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</si>
  <si>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</si>
  <si>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</si>
  <si>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</si>
  <si>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</si>
  <si>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</si>
  <si>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</si>
  <si>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</si>
  <si>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</si>
  <si>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</si>
  <si>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</si>
  <si>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</si>
  <si>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</si>
  <si>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</si>
  <si>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</si>
  <si>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</si>
  <si>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</si>
  <si>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</si>
  <si>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</si>
  <si>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</si>
  <si>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</si>
  <si>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</si>
  <si>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</si>
  <si>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</si>
  <si>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</si>
  <si>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</si>
  <si>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</si>
  <si>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</si>
  <si>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</si>
  <si>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</si>
  <si>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</si>
  <si>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</si>
  <si>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</si>
  <si>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</si>
  <si>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</si>
  <si>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</si>
  <si>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</si>
  <si>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</si>
  <si>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</si>
  <si>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</si>
  <si>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</si>
  <si>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</si>
  <si>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</si>
  <si>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</si>
  <si>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</si>
  <si>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</si>
  <si>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</si>
  <si>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</si>
  <si>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</si>
  <si>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</si>
  <si>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</si>
  <si>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</si>
  <si>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</si>
  <si>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</si>
  <si>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</si>
  <si>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</si>
  <si>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</si>
  <si>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</si>
  <si>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</si>
  <si>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</si>
  <si>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</si>
  <si>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</si>
  <si>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</si>
  <si>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</si>
  <si>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</si>
  <si>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</si>
  <si>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</si>
  <si>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</si>
  <si>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</si>
  <si>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</si>
  <si>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</si>
  <si>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</si>
  <si>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</si>
  <si>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</si>
  <si>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</si>
  <si>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</si>
  <si>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</si>
  <si>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</si>
  <si>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</si>
  <si>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</si>
  <si>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</si>
  <si>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</si>
  <si>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</si>
  <si>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</si>
  <si>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</si>
  <si>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</si>
  <si>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</si>
  <si>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</si>
  <si>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</si>
  <si>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</si>
  <si>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</si>
  <si>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</si>
  <si>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</si>
  <si>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</si>
  <si>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</si>
  <si>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</si>
  <si>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</si>
  <si>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</si>
  <si>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</si>
  <si>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</si>
  <si>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</si>
  <si>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</si>
  <si>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</si>
  <si>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</si>
  <si>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</si>
  <si>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</si>
  <si>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</si>
  <si>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</si>
  <si>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</si>
  <si>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</si>
  <si>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</si>
  <si>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</si>
  <si>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</si>
  <si>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</si>
  <si>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</si>
  <si>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</si>
  <si>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</si>
  <si>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</si>
  <si>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</si>
  <si>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</si>
  <si>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</si>
  <si>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</si>
  <si>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</si>
  <si>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</si>
  <si>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</si>
  <si>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</si>
  <si>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</si>
  <si>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</si>
  <si>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</si>
  <si>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</si>
  <si>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</si>
  <si>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</si>
  <si>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</si>
  <si>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</si>
  <si>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</si>
  <si>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</si>
  <si>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</si>
  <si>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</si>
  <si>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</si>
  <si>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</si>
  <si>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</si>
  <si>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</si>
  <si>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</si>
  <si>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</si>
  <si>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</si>
  <si>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</si>
  <si>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</si>
  <si>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</si>
  <si>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</si>
  <si>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</si>
  <si>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</si>
  <si>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</si>
  <si>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</si>
  <si>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</si>
  <si>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</si>
  <si>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</si>
  <si>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</si>
  <si>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</si>
  <si>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</si>
  <si>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</si>
  <si>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</si>
  <si>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</si>
  <si>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</si>
  <si>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</si>
  <si>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</si>
  <si>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</si>
  <si>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</si>
  <si>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</si>
  <si>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</si>
  <si>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</si>
  <si>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</si>
  <si>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</si>
  <si>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</si>
  <si>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</si>
  <si>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</si>
  <si>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</si>
  <si>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</si>
  <si>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</si>
  <si>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</si>
  <si>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</si>
  <si>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</si>
  <si>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</si>
  <si>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</si>
  <si>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</si>
  <si>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</si>
  <si>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</si>
  <si>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</si>
  <si>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</si>
  <si>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</si>
  <si>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</si>
  <si>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</si>
  <si>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</si>
  <si>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</si>
  <si>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</si>
  <si>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</si>
  <si>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</si>
  <si>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</si>
  <si>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</si>
  <si>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</si>
  <si>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</si>
  <si>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</si>
  <si>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</si>
  <si>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</si>
  <si>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</si>
  <si>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</si>
  <si>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</si>
  <si>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</si>
  <si>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</si>
  <si>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</si>
  <si>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</si>
  <si>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</si>
  <si>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</si>
  <si>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</si>
  <si>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</si>
  <si>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</si>
  <si>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</si>
  <si>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</si>
  <si>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</si>
  <si>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</si>
  <si>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</si>
  <si>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</si>
  <si>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</si>
  <si>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</si>
  <si>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</si>
  <si>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</si>
  <si>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</si>
  <si>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</si>
  <si>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</si>
  <si>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</si>
  <si>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</si>
  <si>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</si>
  <si>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</si>
  <si>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</si>
  <si>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</si>
  <si>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</si>
  <si>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</si>
  <si>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</si>
  <si>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</si>
  <si>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</si>
  <si>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</si>
  <si>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</si>
  <si>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</si>
  <si>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</si>
  <si>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</si>
  <si>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</si>
  <si>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</si>
  <si>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</si>
  <si>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</si>
  <si>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</si>
  <si>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</si>
  <si>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</si>
  <si>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</si>
  <si>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</si>
  <si>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</si>
  <si>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</si>
  <si>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</si>
  <si>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</si>
  <si>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</si>
  <si>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</si>
  <si>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</si>
  <si>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</si>
  <si>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</si>
  <si>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</si>
  <si>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</si>
  <si>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</si>
  <si>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</si>
  <si>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</si>
  <si>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</si>
  <si>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</si>
  <si>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</si>
  <si>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</si>
  <si>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</si>
  <si>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</si>
  <si>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</si>
  <si>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</si>
  <si>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</si>
  <si>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</si>
  <si>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</si>
  <si>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</si>
  <si>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</si>
  <si>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</si>
  <si>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</si>
  <si>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</si>
  <si>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</si>
  <si>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</si>
  <si>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</si>
  <si>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</si>
  <si>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</si>
  <si>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</si>
  <si>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</si>
  <si>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</si>
  <si>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</si>
  <si>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</si>
  <si>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</si>
  <si>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</si>
  <si>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</si>
  <si>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</si>
  <si>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</si>
  <si>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</si>
  <si>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</si>
  <si>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</si>
  <si>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</si>
  <si>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</si>
  <si>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</si>
  <si>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</si>
  <si>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</si>
  <si>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</si>
  <si>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</si>
  <si>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</si>
  <si>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</si>
  <si>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</si>
  <si>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</si>
  <si>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</si>
  <si>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</si>
  <si>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</si>
  <si>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</si>
  <si>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</si>
  <si>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</si>
  <si>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</si>
  <si>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</si>
  <si>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</si>
  <si>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</si>
  <si>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</si>
  <si>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</si>
  <si>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</si>
  <si>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</si>
  <si>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</si>
  <si>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</si>
  <si>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</si>
  <si>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</si>
  <si>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</si>
  <si>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</si>
  <si>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</si>
  <si>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</si>
  <si>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</si>
  <si>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</si>
  <si>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</si>
  <si>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</si>
  <si>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</si>
  <si>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</si>
  <si>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</si>
  <si>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</si>
  <si>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</si>
  <si>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</si>
  <si>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</si>
  <si>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</si>
  <si>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</si>
  <si>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</si>
  <si>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</si>
  <si>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</si>
  <si>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</si>
  <si>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</si>
  <si>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</si>
  <si>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</si>
  <si>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</si>
  <si>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</si>
  <si>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</si>
  <si>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</si>
  <si>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</si>
  <si>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</si>
  <si>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</si>
  <si>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</si>
  <si>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</si>
  <si>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</si>
  <si>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</si>
  <si>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</si>
  <si>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</si>
  <si>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</si>
  <si>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</si>
  <si>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</si>
  <si>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</si>
  <si>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</si>
  <si>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</si>
  <si>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</si>
  <si>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</si>
  <si>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</si>
  <si>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</si>
  <si>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</si>
  <si>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</si>
  <si>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</si>
  <si>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</si>
  <si>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</si>
  <si>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</si>
  <si>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</si>
  <si>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</si>
  <si>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</si>
  <si>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</si>
  <si>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</si>
  <si>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</si>
  <si>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</si>
  <si>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</si>
  <si>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</si>
  <si>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</si>
  <si>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</si>
  <si>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</si>
  <si>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</si>
  <si>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</si>
  <si>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</si>
  <si>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</si>
  <si>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</si>
  <si>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</si>
  <si>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</si>
  <si>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</si>
  <si>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</si>
  <si>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</si>
  <si>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</si>
  <si>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</si>
  <si>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</si>
  <si>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</si>
  <si>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</si>
  <si>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</si>
  <si>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</si>
  <si>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</si>
  <si>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</si>
  <si>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</si>
  <si>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</si>
  <si>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</si>
  <si>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</si>
  <si>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</si>
  <si>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</si>
  <si>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</si>
  <si>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</si>
  <si>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</si>
  <si>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</si>
  <si>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</si>
  <si>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</si>
  <si>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</si>
  <si>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</si>
  <si>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</si>
  <si>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</si>
  <si>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</si>
  <si>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</si>
  <si>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</si>
  <si>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</si>
  <si>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</si>
  <si>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</si>
  <si>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</si>
  <si>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</si>
  <si>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</si>
  <si>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</si>
  <si>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</si>
  <si>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</si>
  <si>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</si>
  <si>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</si>
  <si>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</si>
  <si>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</si>
  <si>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</si>
  <si>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</si>
  <si>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</si>
  <si>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</si>
  <si>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</si>
  <si>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</si>
  <si>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</si>
  <si>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</si>
  <si>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</si>
  <si>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</si>
  <si>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</si>
  <si>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</si>
  <si>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</si>
  <si>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</si>
  <si>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</si>
  <si>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</si>
  <si>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</si>
  <si>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</si>
  <si>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</si>
  <si>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</si>
  <si>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</si>
  <si>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</si>
  <si>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</si>
  <si>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</si>
  <si>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</si>
  <si>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</si>
  <si>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</si>
  <si>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</si>
  <si>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</si>
  <si>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</si>
  <si>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</si>
  <si>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</si>
  <si>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</si>
  <si>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</si>
  <si>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</si>
  <si>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</si>
  <si>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</si>
  <si>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</si>
  <si>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</si>
  <si>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</si>
  <si>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</si>
  <si>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</si>
  <si>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</si>
  <si>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</si>
  <si>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</si>
  <si>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</si>
  <si>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</si>
  <si>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</si>
  <si>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</si>
  <si>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</si>
  <si>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</si>
  <si>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</si>
  <si>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</si>
  <si>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</si>
  <si>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</si>
  <si>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</si>
  <si>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</si>
  <si>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</si>
  <si>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</si>
  <si>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</si>
  <si>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</si>
  <si>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</si>
  <si>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</si>
  <si>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</si>
  <si>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</si>
  <si>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</si>
  <si>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</si>
  <si>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</si>
  <si>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</si>
  <si>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</si>
  <si>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</si>
  <si>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</si>
  <si>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</si>
  <si>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</si>
  <si>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</si>
  <si>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</si>
  <si>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</si>
  <si>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</si>
  <si>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</si>
  <si>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</si>
  <si>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</si>
  <si>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</si>
  <si>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</si>
  <si>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</si>
  <si>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</si>
  <si>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</si>
  <si>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</si>
  <si>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</si>
  <si>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</si>
  <si>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</si>
  <si>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</si>
  <si>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</si>
  <si>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</si>
  <si>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</si>
  <si>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</si>
  <si>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</si>
  <si>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</si>
  <si>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</si>
  <si>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</si>
  <si>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</si>
  <si>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</si>
  <si>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</si>
  <si>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</si>
  <si>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</si>
  <si>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</si>
  <si>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</si>
  <si>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</si>
  <si>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</si>
  <si>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</si>
  <si>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</si>
  <si>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</si>
  <si>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</si>
  <si>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</si>
  <si>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</si>
  <si>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</si>
  <si>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</si>
  <si>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</si>
  <si>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</si>
  <si>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</si>
  <si>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</si>
  <si>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</si>
  <si>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</si>
  <si>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</si>
  <si>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</si>
  <si>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</si>
  <si>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</si>
  <si>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</si>
  <si>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</si>
  <si>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</si>
  <si>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</si>
  <si>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</si>
  <si>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</si>
  <si>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</si>
  <si>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</si>
  <si>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</si>
  <si>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</si>
  <si>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</si>
  <si>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</si>
  <si>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</si>
  <si>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</si>
  <si>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</si>
  <si>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</si>
  <si>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</si>
  <si>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</si>
  <si>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</si>
  <si>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</si>
  <si>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</si>
  <si>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</si>
  <si>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</si>
  <si>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</si>
  <si>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</si>
  <si>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</si>
  <si>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</si>
  <si>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</si>
  <si>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</si>
  <si>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</si>
  <si>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</si>
  <si>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</si>
  <si>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</si>
  <si>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</si>
  <si>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</si>
  <si>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</si>
  <si>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</si>
  <si>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</si>
  <si>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</si>
  <si>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</si>
  <si>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</si>
  <si>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</si>
  <si>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</si>
  <si>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</si>
  <si>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</si>
  <si>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</si>
  <si>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</si>
  <si>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</si>
  <si>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</si>
  <si>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</si>
  <si>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</si>
  <si>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</si>
  <si>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</si>
  <si>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</si>
  <si>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</si>
  <si>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</si>
  <si>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</si>
  <si>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</si>
  <si>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</si>
  <si>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</si>
  <si>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</si>
  <si>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</si>
  <si>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</si>
  <si>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</si>
  <si>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</si>
  <si>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</si>
  <si>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</si>
  <si>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</si>
  <si>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</si>
  <si>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</si>
  <si>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</si>
  <si>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</si>
  <si>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</si>
  <si>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</si>
  <si>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</si>
  <si>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</si>
  <si>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</si>
  <si>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</si>
  <si>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</si>
  <si>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</si>
  <si>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</si>
  <si>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</si>
  <si>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</si>
  <si>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</si>
  <si>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</si>
  <si>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</si>
  <si>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</si>
  <si>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</si>
  <si>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</si>
  <si>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</si>
  <si>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</si>
  <si>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</si>
  <si>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</si>
  <si>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</si>
  <si>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</si>
  <si>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</si>
  <si>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</si>
  <si>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</si>
  <si>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</si>
  <si>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</si>
  <si>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</si>
  <si>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</si>
  <si>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</si>
  <si>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</si>
  <si>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</si>
  <si>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</si>
  <si>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</si>
  <si>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</si>
  <si>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</si>
  <si>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</si>
  <si>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</si>
  <si>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</si>
  <si>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</si>
  <si>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</si>
  <si>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</si>
  <si>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</si>
  <si>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</si>
  <si>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</si>
  <si>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</si>
  <si>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</si>
  <si>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</si>
  <si>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</si>
  <si>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</si>
  <si>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</si>
  <si>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</si>
  <si>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</si>
  <si>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</si>
  <si>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</si>
  <si>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</si>
  <si>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</si>
  <si>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</si>
  <si>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</si>
  <si>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</si>
  <si>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</si>
  <si>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</si>
  <si>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</si>
  <si>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</si>
  <si>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</si>
  <si>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</si>
  <si>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</si>
  <si>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</si>
  <si>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</si>
  <si>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</si>
  <si>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</si>
  <si>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</si>
  <si>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</si>
  <si>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</si>
  <si>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</si>
  <si>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</si>
  <si>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</si>
  <si>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</si>
  <si>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</si>
  <si>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</si>
  <si>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</si>
  <si>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</si>
  <si>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</si>
  <si>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</si>
  <si>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</si>
  <si>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</si>
  <si>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</si>
  <si>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</si>
  <si>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</si>
  <si>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</si>
  <si>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</si>
  <si>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</si>
  <si>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</si>
  <si>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</si>
  <si>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</si>
  <si>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</si>
  <si>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</si>
  <si>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</si>
  <si>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</si>
  <si>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</si>
  <si>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</si>
  <si>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</si>
  <si>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</si>
  <si>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</si>
  <si>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</si>
  <si>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</si>
  <si>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</si>
  <si>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</si>
  <si>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</si>
  <si>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</si>
  <si>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</si>
  <si>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</si>
  <si>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</si>
  <si>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</si>
  <si>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</si>
  <si>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</si>
  <si>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</si>
  <si>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</si>
  <si>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</si>
  <si>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</si>
  <si>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</si>
  <si>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</si>
  <si>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</si>
  <si>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</si>
  <si>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</si>
  <si>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</si>
  <si>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</si>
  <si>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</si>
  <si>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</si>
  <si>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</si>
  <si>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</si>
  <si>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</si>
  <si>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</si>
  <si>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</si>
  <si>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</si>
  <si>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</si>
  <si>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</si>
  <si>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</si>
  <si>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</si>
  <si>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</si>
  <si>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</si>
  <si>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</si>
  <si>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</si>
  <si>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</si>
  <si>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</si>
  <si>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</si>
  <si>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</si>
  <si>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</si>
  <si>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</si>
  <si>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</si>
  <si>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</si>
  <si>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</si>
  <si>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</si>
  <si>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</si>
  <si>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</si>
  <si>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</si>
  <si>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</si>
  <si>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</si>
  <si>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</si>
  <si>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</si>
  <si>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</si>
  <si>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</si>
  <si>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</si>
  <si>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</si>
  <si>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</si>
  <si>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</si>
  <si>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</si>
  <si>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</si>
  <si>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</si>
  <si>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</si>
  <si>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</si>
  <si>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</si>
  <si>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</si>
  <si>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</si>
  <si>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</si>
  <si>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</si>
  <si>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</si>
  <si>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</si>
  <si>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</si>
  <si>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</si>
  <si>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</si>
  <si>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</si>
  <si>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</si>
  <si>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</si>
  <si>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</si>
  <si>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</si>
  <si>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</si>
  <si>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</si>
  <si>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</si>
  <si>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</si>
  <si>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</si>
  <si>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</si>
  <si>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</si>
  <si>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</si>
  <si>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</si>
  <si>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</si>
  <si>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</si>
  <si>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</si>
  <si>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</si>
  <si>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</si>
  <si>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</si>
  <si>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</si>
  <si>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</si>
  <si>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</si>
  <si>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</si>
  <si>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</si>
  <si>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</si>
  <si>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</si>
  <si>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</si>
  <si>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</si>
  <si>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</si>
  <si>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</si>
  <si>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</si>
  <si>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</si>
  <si>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</si>
  <si>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</si>
  <si>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</si>
  <si>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</si>
  <si>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</si>
  <si>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</si>
  <si>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</si>
  <si>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</si>
  <si>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</si>
  <si>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</si>
  <si>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</si>
  <si>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</si>
  <si>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</si>
  <si>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</si>
  <si>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</si>
  <si>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</si>
  <si>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</si>
  <si>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</si>
  <si>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</si>
  <si>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</si>
  <si>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</si>
  <si>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</si>
  <si>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</si>
  <si>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</si>
  <si>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</si>
  <si>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</si>
  <si>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</si>
  <si>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</si>
  <si>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</si>
  <si>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</si>
  <si>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</si>
  <si>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</si>
  <si>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</si>
  <si>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</si>
  <si>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</si>
  <si>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</si>
  <si>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</si>
  <si>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</si>
  <si>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</si>
  <si>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</si>
  <si>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</si>
  <si>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</si>
  <si>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</si>
  <si>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</si>
  <si>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</si>
  <si>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</si>
  <si>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</si>
  <si>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</si>
  <si>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</si>
  <si>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</si>
  <si>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</si>
  <si>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</si>
  <si>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</si>
  <si>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</si>
  <si>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</si>
  <si>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</si>
  <si>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</si>
  <si>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</si>
  <si>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</si>
  <si>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</si>
  <si>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</si>
  <si>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</si>
  <si>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</si>
  <si>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</si>
  <si>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</si>
  <si>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</si>
  <si>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</si>
  <si>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</si>
  <si>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</si>
  <si>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</si>
  <si>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</si>
  <si>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</si>
  <si>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</si>
  <si>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</si>
  <si>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</si>
  <si>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</si>
  <si>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</si>
  <si>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</si>
  <si>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</si>
  <si>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</si>
  <si>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</si>
  <si>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</si>
  <si>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</si>
  <si>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</si>
  <si>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</si>
  <si>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</si>
  <si>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</si>
  <si>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</si>
  <si>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</si>
  <si>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</si>
  <si>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</si>
  <si>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</si>
  <si>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</si>
  <si>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</si>
  <si>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</si>
  <si>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</si>
  <si>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</si>
  <si>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</si>
  <si>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</si>
  <si>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</si>
  <si>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</si>
  <si>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</si>
  <si>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</si>
  <si>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</si>
  <si>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</si>
  <si>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</si>
  <si>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</si>
  <si>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</si>
  <si>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</si>
  <si>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</si>
  <si>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</si>
  <si>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</si>
  <si>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</si>
  <si>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</si>
  <si>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</si>
  <si>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</si>
  <si>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</si>
  <si>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</si>
  <si>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</si>
  <si>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</si>
  <si>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</si>
  <si>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</si>
  <si>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</si>
  <si>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</si>
  <si>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</si>
  <si>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</si>
  <si>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</si>
  <si>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</si>
  <si>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</si>
  <si>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</si>
  <si>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</si>
  <si>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</si>
  <si>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</si>
  <si>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</si>
  <si>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</si>
  <si>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</si>
  <si>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</si>
  <si>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</si>
  <si>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</si>
  <si>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</si>
  <si>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</si>
  <si>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</si>
  <si>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</si>
  <si>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</si>
  <si>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</si>
  <si>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</si>
  <si>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</si>
  <si>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</si>
  <si>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</si>
  <si>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</si>
  <si>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</si>
  <si>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</si>
  <si>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</si>
  <si>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</si>
  <si>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</si>
  <si>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</si>
  <si>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</si>
  <si>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</si>
  <si>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</si>
  <si>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</si>
  <si>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</si>
  <si>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</si>
  <si>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</si>
  <si>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</si>
  <si>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</si>
  <si>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</si>
  <si>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</si>
  <si>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</si>
  <si>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</si>
  <si>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</si>
  <si>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</si>
  <si>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</si>
  <si>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</si>
  <si>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</si>
  <si>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</si>
  <si>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</si>
  <si>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</si>
  <si>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</si>
  <si>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</si>
  <si>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</si>
  <si>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</si>
  <si>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</si>
  <si>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</si>
  <si>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</si>
  <si>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</si>
  <si>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</si>
  <si>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</si>
  <si>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</si>
  <si>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</si>
  <si>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</si>
  <si>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</si>
  <si>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</si>
  <si>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</si>
  <si>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</si>
  <si>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</si>
  <si>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</si>
  <si>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</si>
  <si>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</si>
  <si>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</si>
  <si>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</si>
  <si>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</si>
  <si>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</si>
  <si>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</si>
  <si>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</si>
  <si>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</si>
  <si>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</si>
  <si>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</si>
  <si>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</si>
  <si>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</si>
  <si>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</si>
  <si>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</si>
  <si>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</si>
  <si>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</si>
  <si>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</si>
  <si>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</si>
  <si>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</si>
  <si>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</si>
  <si>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</si>
  <si>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</si>
  <si>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</si>
  <si>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</si>
  <si>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</si>
  <si>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</si>
  <si>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</si>
  <si>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</si>
  <si>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</si>
  <si>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</si>
  <si>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</si>
  <si>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</si>
  <si>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</si>
  <si>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</si>
  <si>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</si>
  <si>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</si>
  <si>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</si>
  <si>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</si>
  <si>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</si>
  <si>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</si>
  <si>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</si>
  <si>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</si>
  <si>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</si>
  <si>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</si>
  <si>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</si>
  <si>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</si>
  <si>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</si>
  <si>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</si>
  <si>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</si>
  <si>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</si>
  <si>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</si>
  <si>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</si>
  <si>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</si>
  <si>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</si>
  <si>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</si>
  <si>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</si>
  <si>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</si>
  <si>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</si>
  <si>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</si>
  <si>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</si>
  <si>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</si>
  <si>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</si>
  <si>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</si>
  <si>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</si>
  <si>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</si>
  <si>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</si>
  <si>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</si>
  <si>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</si>
  <si>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</si>
  <si>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</si>
  <si>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</si>
  <si>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</si>
  <si>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</si>
  <si>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</si>
  <si>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</si>
  <si>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</si>
  <si>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</si>
  <si>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</si>
  <si>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</si>
  <si>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</si>
  <si>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</si>
  <si>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</si>
  <si>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</si>
  <si>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</si>
  <si>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</si>
  <si>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</si>
  <si>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</si>
  <si>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</si>
  <si>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</si>
  <si>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</si>
  <si>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</si>
  <si>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</si>
  <si>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</si>
  <si>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</si>
  <si>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</si>
  <si>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</si>
  <si>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</si>
  <si>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</si>
  <si>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</si>
  <si>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</si>
  <si>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</si>
  <si>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</si>
  <si>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</si>
  <si>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</si>
  <si>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</si>
  <si>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</si>
  <si>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</si>
  <si>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</si>
  <si>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</si>
  <si>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</si>
  <si>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</si>
  <si>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</si>
  <si>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</si>
  <si>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</si>
  <si>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</si>
  <si>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</si>
  <si>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</si>
  <si>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</si>
  <si>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</si>
  <si>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</si>
  <si>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</si>
  <si>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</si>
  <si>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</si>
  <si>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</si>
  <si>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</si>
  <si>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</si>
  <si>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</si>
  <si>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</si>
  <si>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</si>
  <si>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</si>
  <si>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</si>
  <si>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</si>
  <si>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</si>
  <si>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</si>
  <si>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</si>
  <si>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</si>
  <si>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</si>
  <si>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</si>
  <si>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</si>
  <si>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</si>
  <si>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</si>
  <si>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</si>
  <si>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</si>
  <si>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</si>
  <si>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</si>
  <si>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</si>
  <si>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</si>
  <si>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</si>
  <si>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</si>
  <si>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</si>
  <si>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</si>
  <si>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</si>
  <si>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</si>
  <si>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</si>
  <si>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</si>
  <si>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</si>
  <si>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</si>
  <si>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</si>
  <si>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</si>
  <si>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</si>
  <si>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</si>
  <si>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</si>
  <si>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</si>
  <si>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</si>
  <si>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</si>
  <si>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</si>
  <si>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</si>
  <si>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</si>
  <si>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</si>
  <si>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</si>
  <si>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</si>
  <si>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</si>
  <si>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</si>
  <si>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</si>
  <si>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</si>
  <si>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</si>
  <si>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</si>
  <si>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</si>
  <si>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</si>
  <si>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</si>
  <si>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</si>
  <si>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</si>
  <si>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</si>
  <si>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</si>
  <si>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</si>
  <si>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</si>
  <si>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</si>
  <si>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</si>
  <si>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</si>
  <si>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</si>
  <si>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</si>
  <si>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</si>
  <si>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</si>
  <si>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</si>
  <si>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</si>
  <si>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</si>
  <si>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</si>
  <si>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</si>
  <si>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</si>
  <si>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</si>
  <si>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</si>
  <si>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</si>
  <si>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</si>
  <si>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</si>
  <si>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</si>
  <si>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</si>
  <si>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</si>
  <si>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</si>
  <si>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</si>
  <si>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</si>
  <si>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</si>
  <si>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</si>
  <si>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</si>
  <si>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</si>
  <si>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</si>
  <si>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</si>
  <si>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</si>
  <si>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</si>
  <si>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</si>
  <si>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</si>
  <si>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</si>
  <si>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</si>
  <si>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</si>
  <si>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</si>
  <si>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</si>
  <si>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</si>
  <si>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</si>
  <si>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</si>
  <si>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</si>
  <si>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</si>
  <si>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</si>
  <si>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</si>
  <si>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</si>
  <si>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</si>
  <si>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</si>
  <si>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</si>
  <si>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</si>
  <si>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</si>
  <si>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</si>
  <si>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</si>
  <si>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</si>
  <si>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</si>
  <si>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</si>
  <si>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</si>
  <si>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</si>
  <si>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</si>
  <si>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</si>
  <si>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</si>
  <si>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</si>
  <si>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</si>
  <si>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</si>
  <si>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</si>
  <si>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</si>
  <si>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</si>
  <si>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</si>
  <si>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</si>
  <si>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</si>
  <si>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</si>
  <si>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</si>
  <si>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</si>
  <si>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</si>
  <si>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</si>
  <si>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</si>
  <si>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</si>
  <si>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</si>
  <si>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</si>
  <si>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</si>
  <si>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</si>
  <si>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</si>
  <si>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</si>
  <si>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</si>
  <si>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</si>
  <si>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</si>
  <si>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</si>
  <si>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</si>
  <si>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</si>
  <si>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</si>
  <si>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</si>
  <si>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</si>
  <si>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</si>
  <si>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</si>
  <si>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</si>
  <si>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</si>
  <si>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</si>
  <si>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</si>
  <si>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</si>
  <si>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</si>
  <si>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</si>
  <si>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</si>
  <si>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</si>
  <si>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</si>
  <si>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</si>
  <si>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</si>
  <si>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</si>
  <si>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</si>
  <si>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</si>
  <si>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</si>
  <si>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</si>
  <si>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</si>
  <si>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</si>
  <si>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</si>
  <si>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</si>
  <si>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</si>
  <si>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</si>
  <si>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</si>
  <si>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</si>
  <si>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</si>
  <si>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</si>
  <si>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</si>
  <si>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</si>
  <si>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</si>
  <si>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</si>
  <si>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</si>
  <si>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</si>
  <si>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</si>
  <si>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</si>
  <si>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</si>
  <si>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</si>
  <si>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</si>
  <si>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</si>
  <si>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</si>
  <si>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</si>
  <si>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</si>
  <si>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</si>
  <si>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</si>
  <si>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</si>
  <si>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</si>
  <si>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</si>
  <si>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</si>
  <si>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</si>
  <si>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</si>
  <si>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</si>
  <si>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</si>
  <si>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</si>
  <si>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</si>
  <si>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</si>
  <si>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</si>
  <si>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</si>
  <si>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</si>
  <si>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</si>
  <si>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</si>
  <si>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</si>
  <si>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</si>
  <si>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</si>
  <si>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</si>
  <si>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</si>
  <si>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</si>
  <si>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</si>
  <si>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</si>
  <si>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</si>
  <si>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</si>
  <si>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</si>
  <si>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</si>
  <si>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</si>
  <si>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</si>
  <si>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</si>
  <si>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</si>
  <si>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</si>
  <si>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</si>
  <si>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</si>
  <si>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</si>
  <si>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</si>
  <si>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</si>
  <si>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</si>
  <si>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</si>
  <si>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</si>
  <si>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</si>
  <si>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</si>
  <si>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</si>
  <si>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</si>
  <si>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</si>
  <si>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</si>
  <si>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</si>
  <si>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</si>
  <si>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</si>
  <si>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</si>
  <si>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</si>
  <si>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</si>
  <si>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</si>
  <si>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</si>
  <si>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</si>
  <si>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</si>
  <si>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</si>
  <si>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</si>
  <si>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</si>
  <si>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</si>
  <si>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</si>
  <si>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</si>
  <si>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</si>
  <si>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</si>
  <si>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</si>
  <si>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</si>
  <si>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</si>
  <si>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</si>
  <si>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</si>
  <si>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</si>
  <si>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</si>
  <si>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</si>
  <si>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</si>
  <si>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</si>
  <si>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</si>
  <si>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</si>
  <si>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</si>
  <si>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</si>
  <si>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</si>
  <si>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</si>
  <si>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</si>
  <si>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</si>
  <si>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</si>
  <si>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</si>
  <si>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</si>
  <si>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</si>
  <si>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</si>
  <si>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</si>
  <si>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</si>
  <si>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</si>
  <si>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</si>
  <si>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</si>
  <si>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</si>
  <si>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</si>
  <si>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</si>
  <si>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</si>
  <si>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</si>
  <si>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</si>
  <si>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</si>
  <si>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</si>
  <si>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</si>
  <si>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</si>
  <si>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</si>
  <si>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</si>
  <si>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</si>
  <si>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</si>
  <si>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</si>
  <si>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</si>
  <si>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</si>
  <si>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</si>
  <si>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</si>
  <si>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</si>
  <si>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</si>
  <si>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</si>
  <si>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</si>
  <si>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</si>
  <si>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</si>
  <si>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</si>
  <si>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</si>
  <si>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</si>
  <si>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</si>
  <si>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</si>
  <si>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</si>
  <si>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</si>
  <si>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</si>
  <si>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</si>
  <si>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</si>
  <si>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</si>
  <si>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</si>
  <si>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</si>
  <si>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</si>
  <si>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</si>
  <si>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</si>
  <si>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</si>
  <si>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</si>
  <si>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</si>
  <si>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</si>
  <si>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</si>
  <si>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</si>
  <si>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</si>
  <si>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</si>
  <si>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</si>
  <si>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</si>
  <si>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</si>
  <si>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</si>
  <si>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</si>
  <si>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</si>
  <si>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</si>
  <si>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</si>
  <si>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</si>
  <si>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</si>
  <si>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</si>
  <si>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</si>
  <si>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</si>
  <si>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</si>
  <si>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</si>
  <si>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</si>
  <si>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</si>
  <si>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</si>
  <si>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</si>
  <si>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</si>
  <si>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</si>
  <si>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</si>
  <si>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</si>
  <si>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</si>
  <si>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</si>
  <si>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</si>
  <si>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</si>
  <si>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</si>
  <si>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</si>
  <si>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</si>
  <si>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</si>
  <si>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</si>
  <si>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</si>
  <si>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</si>
  <si>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</si>
  <si>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</si>
  <si>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</si>
  <si>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</si>
  <si>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</si>
  <si>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</si>
  <si>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</si>
  <si>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</si>
  <si>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</si>
  <si>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</si>
  <si>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</si>
  <si>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</si>
  <si>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</si>
  <si>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</si>
  <si>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</si>
  <si>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</si>
  <si>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</si>
  <si>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</si>
  <si>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</si>
  <si>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</si>
  <si>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</si>
  <si>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</si>
  <si>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</si>
  <si>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</si>
  <si>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</si>
  <si>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</si>
  <si>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</si>
  <si>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</si>
  <si>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</si>
  <si>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</si>
  <si>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</si>
  <si>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</si>
  <si>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</si>
  <si>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</si>
  <si>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</si>
  <si>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</si>
  <si>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</si>
  <si>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</si>
  <si>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</si>
  <si>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</si>
  <si>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</si>
  <si>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</si>
  <si>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</si>
  <si>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</si>
  <si>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</si>
  <si>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</si>
  <si>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</si>
  <si>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</si>
  <si>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</si>
  <si>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</si>
  <si>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</si>
  <si>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</si>
  <si>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</si>
  <si>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</si>
  <si>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</si>
  <si>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</si>
  <si>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</si>
  <si>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</si>
  <si>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</si>
  <si>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</si>
  <si>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</si>
  <si>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</si>
  <si>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</si>
  <si>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</si>
  <si>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</si>
  <si>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</si>
  <si>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</si>
  <si>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</si>
  <si>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</si>
  <si>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</si>
  <si>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</si>
  <si>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</si>
  <si>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</si>
  <si>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</si>
  <si>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</si>
  <si>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</si>
  <si>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</si>
  <si>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</si>
  <si>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</si>
  <si>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</si>
  <si>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</si>
  <si>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</si>
  <si>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</si>
  <si>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</si>
  <si>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</si>
  <si>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</si>
  <si>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</si>
  <si>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</si>
  <si>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</si>
  <si>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</si>
  <si>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</si>
  <si>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</si>
  <si>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</si>
  <si>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</si>
  <si>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</si>
  <si>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</si>
  <si>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</si>
  <si>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</si>
  <si>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</si>
  <si>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</si>
  <si>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</si>
  <si>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</si>
  <si>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</si>
  <si>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</si>
  <si>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</si>
  <si>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</si>
  <si>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</si>
  <si>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</si>
  <si>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</si>
  <si>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</si>
  <si>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</si>
  <si>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</si>
  <si>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</si>
  <si>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</si>
  <si>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</si>
  <si>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</si>
  <si>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</si>
  <si>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</si>
  <si>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</si>
  <si>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</si>
  <si>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</si>
  <si>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</si>
  <si>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</si>
  <si>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</si>
  <si>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</si>
  <si>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</si>
  <si>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</si>
  <si>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</si>
  <si>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</si>
  <si>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</si>
  <si>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</si>
  <si>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</si>
  <si>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</si>
  <si>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</si>
  <si>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</si>
  <si>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</si>
  <si>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</si>
  <si>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</si>
  <si>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</si>
  <si>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</si>
  <si>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</si>
  <si>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</si>
  <si>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</si>
  <si>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</si>
  <si>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</si>
  <si>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</si>
  <si>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</si>
  <si>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</si>
  <si>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</si>
  <si>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</si>
  <si>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</si>
  <si>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</si>
  <si>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</si>
  <si>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</si>
  <si>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</si>
  <si>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</si>
  <si>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</si>
  <si>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</si>
  <si>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</si>
  <si>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</si>
  <si>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</si>
  <si>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</si>
  <si>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</si>
  <si>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</si>
  <si>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</si>
  <si>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</si>
  <si>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</si>
  <si>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</si>
  <si>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</si>
  <si>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</si>
  <si>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</si>
  <si>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</si>
  <si>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</si>
  <si>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</si>
  <si>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</si>
  <si>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</si>
  <si>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</si>
  <si>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</si>
  <si>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</si>
  <si>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</si>
  <si>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</si>
  <si>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</si>
  <si>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</si>
  <si>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</si>
  <si>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</si>
  <si>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</si>
  <si>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</si>
  <si>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</si>
  <si>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</si>
  <si>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</si>
  <si>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</si>
  <si>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</si>
  <si>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</si>
  <si>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</si>
  <si>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</si>
  <si>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</si>
  <si>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</si>
  <si>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</si>
  <si>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</si>
  <si>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</si>
  <si>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</si>
  <si>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</si>
  <si>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</si>
  <si>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</si>
  <si>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</si>
  <si>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</si>
  <si>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</si>
  <si>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</si>
  <si>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</si>
  <si>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</si>
  <si>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</si>
  <si>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</si>
  <si>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</si>
  <si>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</si>
  <si>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</si>
  <si>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</si>
  <si>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</si>
  <si>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</si>
  <si>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</si>
  <si>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</si>
  <si>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</si>
  <si>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</si>
  <si>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</si>
  <si>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</si>
  <si>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</si>
  <si>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</si>
  <si>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</si>
  <si>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</si>
  <si>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</si>
  <si>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</si>
  <si>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</si>
  <si>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</si>
  <si>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</si>
  <si>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</si>
  <si>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</si>
  <si>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</si>
  <si>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</si>
  <si>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</si>
  <si>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</si>
  <si>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</si>
  <si>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</si>
  <si>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</si>
  <si>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</si>
  <si>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</si>
  <si>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</si>
  <si>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</si>
  <si>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</si>
  <si>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</si>
  <si>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</si>
  <si>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</si>
  <si>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</si>
  <si>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</si>
  <si>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</si>
  <si>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</si>
  <si>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</si>
  <si>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</si>
  <si>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</si>
  <si>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</si>
  <si>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</si>
  <si>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</si>
  <si>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</si>
  <si>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</si>
  <si>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</si>
  <si>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</si>
  <si>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</si>
  <si>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</si>
  <si>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</si>
  <si>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</si>
  <si>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</si>
  <si>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</si>
  <si>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</si>
  <si>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</si>
  <si>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</si>
  <si>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</si>
  <si>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</si>
  <si>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</si>
  <si>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</si>
  <si>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</si>
  <si>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</si>
  <si>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</si>
  <si>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</si>
  <si>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</si>
  <si>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</si>
  <si>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</si>
  <si>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</si>
  <si>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</si>
  <si>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</si>
  <si>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</si>
  <si>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</si>
  <si>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</si>
  <si>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</si>
  <si>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</si>
  <si>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</si>
  <si>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</si>
  <si>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</si>
  <si>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</si>
  <si>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</si>
  <si>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</si>
  <si>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</si>
  <si>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</si>
  <si>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</si>
  <si>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</si>
  <si>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</si>
  <si>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</si>
  <si>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</si>
  <si>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</si>
  <si>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</si>
  <si>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</si>
  <si>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</si>
  <si>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</si>
  <si>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</si>
  <si>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</si>
  <si>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</si>
  <si>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</si>
  <si>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</si>
  <si>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</si>
  <si>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</si>
  <si>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</si>
  <si>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</si>
  <si>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</si>
  <si>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</si>
  <si>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</si>
  <si>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</si>
  <si>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</si>
  <si>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</si>
  <si>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</si>
  <si>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</si>
  <si>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</si>
  <si>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</si>
  <si>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</si>
  <si>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</si>
  <si>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</si>
  <si>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</si>
  <si>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</si>
  <si>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</si>
  <si>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</si>
  <si>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</si>
  <si>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</si>
  <si>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</si>
  <si>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</si>
  <si>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</si>
  <si>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</si>
  <si>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</si>
  <si>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</si>
  <si>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</si>
  <si>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</si>
  <si>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</si>
  <si>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</si>
  <si>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</si>
  <si>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</si>
  <si>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</si>
  <si>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</si>
  <si>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</si>
  <si>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</si>
  <si>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</si>
  <si>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</si>
  <si>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</si>
  <si>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</si>
  <si>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</si>
  <si>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</si>
  <si>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</si>
  <si>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</si>
  <si>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</si>
  <si>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</si>
  <si>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</si>
  <si>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</si>
  <si>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</si>
  <si>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</si>
  <si>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</si>
  <si>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</si>
  <si>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</si>
  <si>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</si>
  <si>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</si>
  <si>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</si>
  <si>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</si>
  <si>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</si>
  <si>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</si>
  <si>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</si>
  <si>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</si>
  <si>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</si>
  <si>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</si>
  <si>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</si>
  <si>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</si>
  <si>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</si>
  <si>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</si>
  <si>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</si>
  <si>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</si>
  <si>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</si>
  <si>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</si>
  <si>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</si>
  <si>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</si>
  <si>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</si>
  <si>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</si>
  <si>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</si>
  <si>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</si>
  <si>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</si>
  <si>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</si>
  <si>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</si>
  <si>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</si>
  <si>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</si>
  <si>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</si>
  <si>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</si>
  <si>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</si>
  <si>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</si>
  <si>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</si>
  <si>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</si>
  <si>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</si>
  <si>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</si>
  <si>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</si>
  <si>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</si>
  <si>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</si>
  <si>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</si>
  <si>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</si>
  <si>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</si>
  <si>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</si>
  <si>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</si>
  <si>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</si>
  <si>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</si>
  <si>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</si>
  <si>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</si>
  <si>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</si>
  <si>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</si>
  <si>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</si>
  <si>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</si>
  <si>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</si>
  <si>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</si>
  <si>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</si>
  <si>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</si>
  <si>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</si>
  <si>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</si>
  <si>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</si>
  <si>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</si>
  <si>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</si>
  <si>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</si>
  <si>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</si>
  <si>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</si>
  <si>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</si>
  <si>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</si>
  <si>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</si>
  <si>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</si>
  <si>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</si>
  <si>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</si>
  <si>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</si>
  <si>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</si>
  <si>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</si>
  <si>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</si>
  <si>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</si>
  <si>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</si>
  <si>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</si>
  <si>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</si>
  <si>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</si>
  <si>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</si>
  <si>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</si>
  <si>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</si>
  <si>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</si>
  <si>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</si>
  <si>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</si>
  <si>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</si>
  <si>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</si>
  <si>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</si>
  <si>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</si>
  <si>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</si>
  <si>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</si>
  <si>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</si>
  <si>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</si>
  <si>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</si>
  <si>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</si>
  <si>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</si>
  <si>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</si>
  <si>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</si>
  <si>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</si>
  <si>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</si>
  <si>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</si>
  <si>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</si>
  <si>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</si>
  <si>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</si>
  <si>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</si>
  <si>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</si>
  <si>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</si>
  <si>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</si>
  <si>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</si>
  <si>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</si>
  <si>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</si>
  <si>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</si>
  <si>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</si>
  <si>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</si>
  <si>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</si>
  <si>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</si>
  <si>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</si>
  <si>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</si>
  <si>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</si>
  <si>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</si>
  <si>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</si>
  <si>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</si>
  <si>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</si>
  <si>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</si>
  <si>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</si>
  <si>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</si>
  <si>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</si>
  <si>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</si>
  <si>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</si>
  <si>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</si>
  <si>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</si>
  <si>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</si>
  <si>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</si>
  <si>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</si>
  <si>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</si>
  <si>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</si>
  <si>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</si>
  <si>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</si>
  <si>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</si>
  <si>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</si>
  <si>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</si>
  <si>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</si>
  <si>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</si>
  <si>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</si>
  <si>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</si>
  <si>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</si>
  <si>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</si>
  <si>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</si>
  <si>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</si>
  <si>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</si>
  <si>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</si>
  <si>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</si>
  <si>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</si>
  <si>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</si>
  <si>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</si>
  <si>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</si>
  <si>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</si>
  <si>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</si>
  <si>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</si>
  <si>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</si>
  <si>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</si>
  <si>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</si>
  <si>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</si>
  <si>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</si>
  <si>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</si>
  <si>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</si>
  <si>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</si>
  <si>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</si>
  <si>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</si>
  <si>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</si>
  <si>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</si>
  <si>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</si>
  <si>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</si>
  <si>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</si>
  <si>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</si>
  <si>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</si>
  <si>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</si>
  <si>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</si>
  <si>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</si>
  <si>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</si>
  <si>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</si>
  <si>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</si>
  <si>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</si>
  <si>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</si>
  <si>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</si>
  <si>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</si>
  <si>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</si>
  <si>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</si>
  <si>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</si>
  <si>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</si>
  <si>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</si>
  <si>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</si>
  <si>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</si>
  <si>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</si>
  <si>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</si>
  <si>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</si>
  <si>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</si>
  <si>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</si>
  <si>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</si>
  <si>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</si>
  <si>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</si>
  <si>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</si>
  <si>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</si>
  <si>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</si>
  <si>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</si>
  <si>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</si>
  <si>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</si>
  <si>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</si>
  <si>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</si>
  <si>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</si>
  <si>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</si>
  <si>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</si>
  <si>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</si>
  <si>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</si>
  <si>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</si>
  <si>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</si>
  <si>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</si>
  <si>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</si>
  <si>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</si>
  <si>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</si>
  <si>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</si>
  <si>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</si>
  <si>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</si>
  <si>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</si>
  <si>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</si>
  <si>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</si>
  <si>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</si>
  <si>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</si>
  <si>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</si>
  <si>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</si>
  <si>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</si>
  <si>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</si>
  <si>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</si>
  <si>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</si>
  <si>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</si>
  <si>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</si>
  <si>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</si>
  <si>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</si>
  <si>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</si>
  <si>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</si>
  <si>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</si>
  <si>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</si>
  <si>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</si>
  <si>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</si>
  <si>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</si>
  <si>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</si>
  <si>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</si>
  <si>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</si>
  <si>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</si>
  <si>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</si>
  <si>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</si>
  <si>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</si>
  <si>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</si>
  <si>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</si>
  <si>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</si>
  <si>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</si>
  <si>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</si>
  <si>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</si>
  <si>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</si>
  <si>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</si>
  <si>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</si>
  <si>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</si>
  <si>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</si>
  <si>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</si>
  <si>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</si>
  <si>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</si>
  <si>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</si>
  <si>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</si>
  <si>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</si>
  <si>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</si>
  <si>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</si>
  <si>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</si>
  <si>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</si>
  <si>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</si>
  <si>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</si>
  <si>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</si>
  <si>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</si>
  <si>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</si>
  <si>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</si>
  <si>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</si>
  <si>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</si>
  <si>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</si>
  <si>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</si>
  <si>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</si>
  <si>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</si>
  <si>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</si>
  <si>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</si>
  <si>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</si>
  <si>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</si>
  <si>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</si>
  <si>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</si>
  <si>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</si>
  <si>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</si>
  <si>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</si>
  <si>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</si>
  <si>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</si>
  <si>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</si>
  <si>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</si>
  <si>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</si>
  <si>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</si>
  <si>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</si>
  <si>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</si>
  <si>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</si>
  <si>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</si>
  <si>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</si>
  <si>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</si>
  <si>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</si>
  <si>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</si>
  <si>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</si>
  <si>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</si>
  <si>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</si>
  <si>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</si>
  <si>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</si>
  <si>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</si>
  <si>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</si>
  <si>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</si>
  <si>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</si>
  <si>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</si>
  <si>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</si>
  <si>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</si>
  <si>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</si>
  <si>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</si>
  <si>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</si>
  <si>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</si>
  <si>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</si>
  <si>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</si>
  <si>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</si>
  <si>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</si>
  <si>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</si>
  <si>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</si>
  <si>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</si>
  <si>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</si>
  <si>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</si>
  <si>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</si>
  <si>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</si>
  <si>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</si>
  <si>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</si>
  <si>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</si>
  <si>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</si>
  <si>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</si>
  <si>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</si>
  <si>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</si>
  <si>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</si>
  <si>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</si>
  <si>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</si>
  <si>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</si>
  <si>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</si>
  <si>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</si>
  <si>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</si>
  <si>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</si>
  <si>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</si>
  <si>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</si>
  <si>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</si>
  <si>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</si>
  <si>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</si>
  <si>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</si>
  <si>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</si>
  <si>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</si>
  <si>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</si>
  <si>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</si>
  <si>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</si>
  <si>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</si>
  <si>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</si>
  <si>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</si>
  <si>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</si>
  <si>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</si>
  <si>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</si>
  <si>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</si>
  <si>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</si>
  <si>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</si>
  <si>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</si>
  <si>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</si>
  <si>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</si>
  <si>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</si>
  <si>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</si>
  <si>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</si>
  <si>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</si>
  <si>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</si>
  <si>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</si>
  <si>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</si>
  <si>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</si>
  <si>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</si>
  <si>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</si>
  <si>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</si>
  <si>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</si>
  <si>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</si>
  <si>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</si>
  <si>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</si>
  <si>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</si>
  <si>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</si>
  <si>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</si>
  <si>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</si>
  <si>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</si>
  <si>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</si>
  <si>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</si>
  <si>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</si>
  <si>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</si>
  <si>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</si>
  <si>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</si>
  <si>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</si>
  <si>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</si>
  <si>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</si>
  <si>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</si>
  <si>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</si>
  <si>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</si>
  <si>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</si>
  <si>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</si>
  <si>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</si>
  <si>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</si>
  <si>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</si>
  <si>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</si>
  <si>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</si>
  <si>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</si>
  <si>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</si>
  <si>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</si>
  <si>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</si>
  <si>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</si>
  <si>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</si>
  <si>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</si>
  <si>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</si>
  <si>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</si>
  <si>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</si>
  <si>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</si>
  <si>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</si>
  <si>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</si>
  <si>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</si>
  <si>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</si>
  <si>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</si>
  <si>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</si>
  <si>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</si>
  <si>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</si>
  <si>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</si>
  <si>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</si>
  <si>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</si>
  <si>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</si>
  <si>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</si>
  <si>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</si>
  <si>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</si>
  <si>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</si>
  <si>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</si>
  <si>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</si>
  <si>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</si>
  <si>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</si>
  <si>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</si>
  <si>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</si>
  <si>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</si>
  <si>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</si>
  <si>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</si>
  <si>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</si>
  <si>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</si>
  <si>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</si>
  <si>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</si>
  <si>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</si>
  <si>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</si>
  <si>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</si>
  <si>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</si>
  <si>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</si>
  <si>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</si>
  <si>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</si>
  <si>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</si>
  <si>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</si>
  <si>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</si>
  <si>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</si>
  <si>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</si>
  <si>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</si>
  <si>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</si>
  <si>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</si>
  <si>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</si>
  <si>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</si>
  <si>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</si>
  <si>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</si>
  <si>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</si>
  <si>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</si>
  <si>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</si>
  <si>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</si>
  <si>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</si>
  <si>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</si>
  <si>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</si>
  <si>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</si>
  <si>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</si>
  <si>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</si>
  <si>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</si>
  <si>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</si>
  <si>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</si>
  <si>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</si>
  <si>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</si>
  <si>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</si>
  <si>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</si>
  <si>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</si>
  <si>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</si>
  <si>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</si>
  <si>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</si>
  <si>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</si>
  <si>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</si>
  <si>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</si>
  <si>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</si>
  <si>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</si>
  <si>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</si>
  <si>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</si>
  <si>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</si>
  <si>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</si>
  <si>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</si>
  <si>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</si>
  <si>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</si>
  <si>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</si>
  <si>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</si>
  <si>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</si>
  <si>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</si>
  <si>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</si>
  <si>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</si>
  <si>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</si>
  <si>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</si>
  <si>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</si>
  <si>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</si>
  <si>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</si>
  <si>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</si>
  <si>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</si>
  <si>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</si>
  <si>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</si>
  <si>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</si>
  <si>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</si>
  <si>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</si>
  <si>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</si>
  <si>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</si>
  <si>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</si>
  <si>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</si>
  <si>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</si>
  <si>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</si>
  <si>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</si>
  <si>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</si>
  <si>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</si>
  <si>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</si>
  <si>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</si>
  <si>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</si>
  <si>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</si>
  <si>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</si>
  <si>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</si>
  <si>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</si>
  <si>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</si>
  <si>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</si>
  <si>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</si>
  <si>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</si>
  <si>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</si>
  <si>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</si>
  <si>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</si>
  <si>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</si>
  <si>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</si>
  <si>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</si>
  <si>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</si>
  <si>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</si>
  <si>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</si>
  <si>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</si>
  <si>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</si>
  <si>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</si>
  <si>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</si>
  <si>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</si>
  <si>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</si>
  <si>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</si>
  <si>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</si>
  <si>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</si>
  <si>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</si>
  <si>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</si>
  <si>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</si>
  <si>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</si>
  <si>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</si>
  <si>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</si>
  <si>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</si>
  <si>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</si>
  <si>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</si>
  <si>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</si>
  <si>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</si>
  <si>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</si>
  <si>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</si>
  <si>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</si>
  <si>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</si>
  <si>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</si>
  <si>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</si>
  <si>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</si>
  <si>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</si>
  <si>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</si>
  <si>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</si>
  <si>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</si>
  <si>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</si>
  <si>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</si>
  <si>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</si>
  <si>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</si>
  <si>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</si>
  <si>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</si>
  <si>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</si>
  <si>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</si>
  <si>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</si>
  <si>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</si>
  <si>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</si>
  <si>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</si>
  <si>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</si>
  <si>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</si>
  <si>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</si>
  <si>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</si>
  <si>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</si>
  <si>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</si>
  <si>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</si>
  <si>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</si>
  <si>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</si>
  <si>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</si>
  <si>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</si>
  <si>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</si>
  <si>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</si>
  <si>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</si>
  <si>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</si>
  <si>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</si>
  <si>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</si>
  <si>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</si>
  <si>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</si>
  <si>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</si>
  <si>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</si>
  <si>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</si>
  <si>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</si>
  <si>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</si>
  <si>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</si>
  <si>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</si>
  <si>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</si>
  <si>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</si>
  <si>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</si>
  <si>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</si>
  <si>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</si>
  <si>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</si>
  <si>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</si>
  <si>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</si>
  <si>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</si>
  <si>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</si>
  <si>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</si>
  <si>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</si>
  <si>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</si>
  <si>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</si>
  <si>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</si>
  <si>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</si>
  <si>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</si>
  <si>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</si>
  <si>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</si>
  <si>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</si>
  <si>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</si>
  <si>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</si>
  <si>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</si>
  <si>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</si>
  <si>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</si>
  <si>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</si>
  <si>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</si>
  <si>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</si>
  <si>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</si>
  <si>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</si>
  <si>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</si>
  <si>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</si>
  <si>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</si>
  <si>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</si>
  <si>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</si>
  <si>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</si>
  <si>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</si>
  <si>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</si>
  <si>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</si>
  <si>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</si>
  <si>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</si>
  <si>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</si>
  <si>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</si>
  <si>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</si>
  <si>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</si>
  <si>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</si>
  <si>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</si>
  <si>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</si>
  <si>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</si>
  <si>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</si>
  <si>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</si>
  <si>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</si>
  <si>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</si>
  <si>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</si>
  <si>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</si>
  <si>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</si>
  <si>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</si>
  <si>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</si>
  <si>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</si>
  <si>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</si>
  <si>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</si>
  <si>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</si>
  <si>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</si>
  <si>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</si>
  <si>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</si>
  <si>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</si>
  <si>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</si>
  <si>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</si>
  <si>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</si>
  <si>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</si>
  <si>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</si>
  <si>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</si>
  <si>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</si>
  <si>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</si>
  <si>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</si>
  <si>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</si>
  <si>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</si>
  <si>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</si>
  <si>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</si>
  <si>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</si>
  <si>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</si>
  <si>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</si>
  <si>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</si>
  <si>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</si>
  <si>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</si>
  <si>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</si>
  <si>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</si>
  <si>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</si>
  <si>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</si>
  <si>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</si>
  <si>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</si>
  <si>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</si>
  <si>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</si>
  <si>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</si>
  <si>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</si>
  <si>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</si>
  <si>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</si>
  <si>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</si>
  <si>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</si>
  <si>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</si>
  <si>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</si>
  <si>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</si>
  <si>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</si>
  <si>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</si>
  <si>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</si>
  <si>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</si>
  <si>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</si>
  <si>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</si>
  <si>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</si>
  <si>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</si>
  <si>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</si>
  <si>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</si>
  <si>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</si>
  <si>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</si>
  <si>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</si>
  <si>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</si>
  <si>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</si>
  <si>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</si>
  <si>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</si>
  <si>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</si>
  <si>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</si>
  <si>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</si>
  <si>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</si>
  <si>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</si>
  <si>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</si>
  <si>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</si>
  <si>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</si>
  <si>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</si>
  <si>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</si>
  <si>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</si>
  <si>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</si>
  <si>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</si>
  <si>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</si>
  <si>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</si>
  <si>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</si>
  <si>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</si>
  <si>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</si>
  <si>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</si>
  <si>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</si>
  <si>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</si>
  <si>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</si>
  <si>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</si>
  <si>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</si>
  <si>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</si>
  <si>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</si>
  <si>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</si>
  <si>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</si>
  <si>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</si>
  <si>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</si>
  <si>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</si>
  <si>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</si>
  <si>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</si>
  <si>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</si>
  <si>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</si>
  <si>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</si>
  <si>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</si>
  <si>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</si>
  <si>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</si>
  <si>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</si>
  <si>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</si>
  <si>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</si>
  <si>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</si>
  <si>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</si>
  <si>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</si>
  <si>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</si>
  <si>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</si>
  <si>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</si>
  <si>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</si>
  <si>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</si>
  <si>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</si>
  <si>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</si>
  <si>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</si>
  <si>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</si>
  <si>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</si>
  <si>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</si>
  <si>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</si>
  <si>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</si>
  <si>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</si>
  <si>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</si>
  <si>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</si>
  <si>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</si>
  <si>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</si>
  <si>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</si>
  <si>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</si>
  <si>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</si>
  <si>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</si>
  <si>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</si>
  <si>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</si>
  <si>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</si>
  <si>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</si>
  <si>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</si>
  <si>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</si>
  <si>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</si>
  <si>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</si>
  <si>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</si>
  <si>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</si>
  <si>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</si>
  <si>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</si>
  <si>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</si>
  <si>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</si>
  <si>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</si>
  <si>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</si>
  <si>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</si>
  <si>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</si>
  <si>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</si>
  <si>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</si>
  <si>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</si>
  <si>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</si>
  <si>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</si>
  <si>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</si>
  <si>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</si>
  <si>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</si>
  <si>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</si>
  <si>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</si>
  <si>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</si>
  <si>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</si>
  <si>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</si>
  <si>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</si>
  <si>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</si>
  <si>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</si>
  <si>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</si>
  <si>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</si>
  <si>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</si>
  <si>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</si>
  <si>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</si>
  <si>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</si>
  <si>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</si>
  <si>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</si>
  <si>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</si>
  <si>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</si>
  <si>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</si>
  <si>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</si>
  <si>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</si>
  <si>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</si>
  <si>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</si>
  <si>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</si>
  <si>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</si>
  <si>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</si>
  <si>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</si>
  <si>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</si>
  <si>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</si>
  <si>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</si>
  <si>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</si>
  <si>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</si>
  <si>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</si>
  <si>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</si>
  <si>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</si>
  <si>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</si>
  <si>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</si>
  <si>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</si>
  <si>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</si>
  <si>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</si>
  <si>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</si>
  <si>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</si>
  <si>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</si>
  <si>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</si>
  <si>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</si>
  <si>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</si>
  <si>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</si>
  <si>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</si>
  <si>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</si>
  <si>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</si>
  <si>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</si>
  <si>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</si>
  <si>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</si>
  <si>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</si>
  <si>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</si>
  <si>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</si>
  <si>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</si>
  <si>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</si>
  <si>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</si>
  <si>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</si>
  <si>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</si>
  <si>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</si>
  <si>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</si>
  <si>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</si>
  <si>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</si>
  <si>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</si>
  <si>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</si>
  <si>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</si>
  <si>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</si>
  <si>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</si>
  <si>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</si>
  <si>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</si>
  <si>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</si>
  <si>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</si>
  <si>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</si>
  <si>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</si>
  <si>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</si>
  <si>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</si>
  <si>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</si>
  <si>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</si>
  <si>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</si>
  <si>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</si>
  <si>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</si>
  <si>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</si>
  <si>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</si>
  <si>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</si>
  <si>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</si>
  <si>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</si>
  <si>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</si>
  <si>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</si>
  <si>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</si>
  <si>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</si>
  <si>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</si>
  <si>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</si>
  <si>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</si>
  <si>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</si>
  <si>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</si>
  <si>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</si>
  <si>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</si>
  <si>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</si>
  <si>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</si>
  <si>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</si>
  <si>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</si>
  <si>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</si>
  <si>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</si>
  <si>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</si>
  <si>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</si>
  <si>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</si>
  <si>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</si>
  <si>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</si>
  <si>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</si>
  <si>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</si>
  <si>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</si>
  <si>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</si>
  <si>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</si>
  <si>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</si>
  <si>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</si>
  <si>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</si>
  <si>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</si>
  <si>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</si>
  <si>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</si>
  <si>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</si>
  <si>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</si>
  <si>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</si>
  <si>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</si>
  <si>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</si>
  <si>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</si>
  <si>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</si>
  <si>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</si>
  <si>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</si>
  <si>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</si>
  <si>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</si>
  <si>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</si>
  <si>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</si>
  <si>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</si>
  <si>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</si>
  <si>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</si>
  <si>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</si>
  <si>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</si>
  <si>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</si>
  <si>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</si>
  <si>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</si>
  <si>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</si>
  <si>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</si>
  <si>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</si>
  <si>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</si>
  <si>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</si>
  <si>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</si>
  <si>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</si>
  <si>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</si>
  <si>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</si>
  <si>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</si>
  <si>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</si>
  <si>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</si>
  <si>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</si>
  <si>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</si>
  <si>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</si>
  <si>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</si>
  <si>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</si>
  <si>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</si>
  <si>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</si>
  <si>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</si>
  <si>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</si>
  <si>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</si>
  <si>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</si>
  <si>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</si>
  <si>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</si>
  <si>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</si>
  <si>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</si>
  <si>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</si>
  <si>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</si>
  <si>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</si>
  <si>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</si>
  <si>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</si>
  <si>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</si>
  <si>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</si>
  <si>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</si>
  <si>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</si>
  <si>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</si>
  <si>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</si>
  <si>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</si>
  <si>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</si>
  <si>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</si>
  <si>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</si>
  <si>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</si>
  <si>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</si>
  <si>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</si>
  <si>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</si>
  <si>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</si>
  <si>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</si>
  <si>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</si>
  <si>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</si>
  <si>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</si>
  <si>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</si>
  <si>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</si>
  <si>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</si>
  <si>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</si>
  <si>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</si>
  <si>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</si>
  <si>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</si>
  <si>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</si>
  <si>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</si>
  <si>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</si>
  <si>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</si>
  <si>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</si>
  <si>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</si>
  <si>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</si>
  <si>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</si>
  <si>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</si>
  <si>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</si>
  <si>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</si>
  <si>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</si>
  <si>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</si>
  <si>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</si>
  <si>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</si>
  <si>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</si>
  <si>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</si>
  <si>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</si>
  <si>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</si>
  <si>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</si>
  <si>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</si>
  <si>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</si>
  <si>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</si>
  <si>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</si>
  <si>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</si>
  <si>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</si>
  <si>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</si>
  <si>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</si>
  <si>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</si>
  <si>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</si>
  <si>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</si>
  <si>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</si>
  <si>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</si>
  <si>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</si>
  <si>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</si>
  <si>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</si>
  <si>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</si>
  <si>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</si>
  <si>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</si>
  <si>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</si>
  <si>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</si>
  <si>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</si>
  <si>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</si>
  <si>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</si>
  <si>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</si>
  <si>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</si>
  <si>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</si>
  <si>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</si>
  <si>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</si>
  <si>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</si>
  <si>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</si>
  <si>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</si>
  <si>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</si>
  <si>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</si>
  <si>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</si>
  <si>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</si>
  <si>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</si>
  <si>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</si>
  <si>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</si>
  <si>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</si>
  <si>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</si>
  <si>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</si>
  <si>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</si>
  <si>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</si>
  <si>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</si>
  <si>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</si>
  <si>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</si>
  <si>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</si>
  <si>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</si>
  <si>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</si>
  <si>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</si>
  <si>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</si>
  <si>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</si>
  <si>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</si>
  <si>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</si>
  <si>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</si>
  <si>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</si>
  <si>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</si>
  <si>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</si>
  <si>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</si>
  <si>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</si>
  <si>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</si>
  <si>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</si>
  <si>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</si>
  <si>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</si>
  <si>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</si>
  <si>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</si>
  <si>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</si>
  <si>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</si>
  <si>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</si>
  <si>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</si>
  <si>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</si>
  <si>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</si>
  <si>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</si>
  <si>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</si>
  <si>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</si>
  <si>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</si>
  <si>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</si>
  <si>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</si>
  <si>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</si>
  <si>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</si>
  <si>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</si>
  <si>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</si>
  <si>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</si>
  <si>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</si>
  <si>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</si>
  <si>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</si>
  <si>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</si>
  <si>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</si>
  <si>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</si>
  <si>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</si>
  <si>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</si>
  <si>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</si>
  <si>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</si>
  <si>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</si>
  <si>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</si>
  <si>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</si>
  <si>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</si>
  <si>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</si>
  <si>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</si>
  <si>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</si>
  <si>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</si>
  <si>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</si>
  <si>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</si>
  <si>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</si>
  <si>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</si>
  <si>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</si>
  <si>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</si>
  <si>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</si>
  <si>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</si>
  <si>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</si>
  <si>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</si>
  <si>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</si>
  <si>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</si>
  <si>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</si>
  <si>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</si>
  <si>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</si>
  <si>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</si>
  <si>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</si>
  <si>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</si>
  <si>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</si>
  <si>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</si>
  <si>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</si>
  <si>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</si>
  <si>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</si>
  <si>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</si>
  <si>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</si>
  <si>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</si>
  <si>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</si>
  <si>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</si>
  <si>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</si>
  <si>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</si>
  <si>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</si>
  <si>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</si>
  <si>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</si>
  <si>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</si>
  <si>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</si>
  <si>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</si>
  <si>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</si>
  <si>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</si>
  <si>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</si>
  <si>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</si>
  <si>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</si>
  <si>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</si>
  <si>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</si>
  <si>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</si>
  <si>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</si>
  <si>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</si>
  <si>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</si>
  <si>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</si>
  <si>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</si>
  <si>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</si>
  <si>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</si>
  <si>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</si>
  <si>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</si>
  <si>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</si>
  <si>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</si>
  <si>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</si>
  <si>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</si>
  <si>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</si>
  <si>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</si>
  <si>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</si>
  <si>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</si>
  <si>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</si>
  <si>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</si>
  <si>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</si>
  <si>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</si>
  <si>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</si>
  <si>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</si>
  <si>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</si>
  <si>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</si>
  <si>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</si>
  <si>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</si>
  <si>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</si>
  <si>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</si>
  <si>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</si>
  <si>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</si>
  <si>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</si>
  <si>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</si>
  <si>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</si>
  <si>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</si>
  <si>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</si>
  <si>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</si>
  <si>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</si>
  <si>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</si>
  <si>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</si>
  <si>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</si>
  <si>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</si>
  <si>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</si>
  <si>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</si>
  <si>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</si>
  <si>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</si>
  <si>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</si>
  <si>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</si>
  <si>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</si>
  <si>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</si>
  <si>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</si>
  <si>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</si>
  <si>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</si>
  <si>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</si>
  <si>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</si>
  <si>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</si>
  <si>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</si>
  <si>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</si>
  <si>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</si>
  <si>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</si>
  <si>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</si>
  <si>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</si>
  <si>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</si>
  <si>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</si>
  <si>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</si>
  <si>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</si>
  <si>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</si>
  <si>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</si>
  <si>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</si>
  <si>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</si>
  <si>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</si>
  <si>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</si>
  <si>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</si>
  <si>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</si>
  <si>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</si>
  <si>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</si>
  <si>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</si>
  <si>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</si>
  <si>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</si>
  <si>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</si>
  <si>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</si>
  <si>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</si>
  <si>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</si>
  <si>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</si>
  <si>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</si>
  <si>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</si>
  <si>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</si>
  <si>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</si>
  <si>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</si>
  <si>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</si>
  <si>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</si>
  <si>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</si>
  <si>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</si>
  <si>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</si>
  <si>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</si>
  <si>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</si>
  <si>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</si>
  <si>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</si>
  <si>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</si>
  <si>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</si>
  <si>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</si>
  <si>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</si>
  <si>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</si>
  <si>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</si>
  <si>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</si>
  <si>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</si>
  <si>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</si>
  <si>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</si>
  <si>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</si>
  <si>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</si>
  <si>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</si>
  <si>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</si>
  <si>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</si>
  <si>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</si>
  <si>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</si>
  <si>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</si>
  <si>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</si>
  <si>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</si>
  <si>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</si>
  <si>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</si>
  <si>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</si>
  <si>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</si>
  <si>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</si>
  <si>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</si>
  <si>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</si>
  <si>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</si>
  <si>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</si>
  <si>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</si>
  <si>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</si>
  <si>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</si>
  <si>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</si>
  <si>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</si>
  <si>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</si>
  <si>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</si>
  <si>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</si>
  <si>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</si>
  <si>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</si>
  <si>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</si>
  <si>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</si>
  <si>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</si>
  <si>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</si>
  <si>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</si>
  <si>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</si>
  <si>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</si>
  <si>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</si>
  <si>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</si>
  <si>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</si>
  <si>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</si>
  <si>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</si>
  <si>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</si>
  <si>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</si>
  <si>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</si>
  <si>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</si>
  <si>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</si>
  <si>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</si>
  <si>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</si>
  <si>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</si>
  <si>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</si>
  <si>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</si>
  <si>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</si>
  <si>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</si>
  <si>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</si>
  <si>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</si>
  <si>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</si>
  <si>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</si>
  <si>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</si>
  <si>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</si>
  <si>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</si>
  <si>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</si>
  <si>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</si>
  <si>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</si>
  <si>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</si>
  <si>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</si>
  <si>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</si>
  <si>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</si>
  <si>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</si>
  <si>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</si>
  <si>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</si>
  <si>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</si>
  <si>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</si>
  <si>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</si>
  <si>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</si>
  <si>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</si>
  <si>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</si>
  <si>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</si>
  <si>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</si>
  <si>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</si>
  <si>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</si>
  <si>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</si>
  <si>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</si>
  <si>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</si>
  <si>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</si>
  <si>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</si>
  <si>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</si>
  <si>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</si>
  <si>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</si>
  <si>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</si>
  <si>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</si>
  <si>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</si>
  <si>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</si>
  <si>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</si>
  <si>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</si>
  <si>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</si>
  <si>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</si>
  <si>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</si>
  <si>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</si>
  <si>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</si>
  <si>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</si>
  <si>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</si>
  <si>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</si>
  <si>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</si>
  <si>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</si>
  <si>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</si>
  <si>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</si>
  <si>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</si>
  <si>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</si>
  <si>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</si>
  <si>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</si>
  <si>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</si>
  <si>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</si>
  <si>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</si>
  <si>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</si>
  <si>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</si>
  <si>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</si>
  <si>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</si>
  <si>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</si>
  <si>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</si>
  <si>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</si>
  <si>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</si>
  <si>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</si>
  <si>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</si>
  <si>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</si>
  <si>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</si>
  <si>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</si>
  <si>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</si>
  <si>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</si>
  <si>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</si>
  <si>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</si>
  <si>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</si>
  <si>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</si>
  <si>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</si>
  <si>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</si>
  <si>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</si>
  <si>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</si>
  <si>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</si>
  <si>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</si>
  <si>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</si>
  <si>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</si>
  <si>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</si>
  <si>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</si>
  <si>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</si>
  <si>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</si>
  <si>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</si>
  <si>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</si>
  <si>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</si>
  <si>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</si>
  <si>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</si>
  <si>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</si>
  <si>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</si>
  <si>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</si>
  <si>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</si>
  <si>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</si>
  <si>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</si>
  <si>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</si>
  <si>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</si>
  <si>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</si>
  <si>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</si>
  <si>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</si>
  <si>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</si>
  <si>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</si>
  <si>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</si>
  <si>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</si>
  <si>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</si>
  <si>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</si>
  <si>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</si>
  <si>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</si>
  <si>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</si>
  <si>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</si>
  <si>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</si>
  <si>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</si>
  <si>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</si>
  <si>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</si>
  <si>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</si>
  <si>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</si>
  <si>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</si>
  <si>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</si>
  <si>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</si>
  <si>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</si>
  <si>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</si>
  <si>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</si>
  <si>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</si>
  <si>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</si>
  <si>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</si>
  <si>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</si>
  <si>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</si>
  <si>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</si>
  <si>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</si>
  <si>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</si>
  <si>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</si>
  <si>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</si>
  <si>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</si>
  <si>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</si>
  <si>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</si>
  <si>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</si>
  <si>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</si>
  <si>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</si>
  <si>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</si>
  <si>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</si>
  <si>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</si>
  <si>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</si>
  <si>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</si>
  <si>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</si>
  <si>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</si>
  <si>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</si>
  <si>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</si>
  <si>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</si>
  <si>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</si>
  <si>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</si>
  <si>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</si>
  <si>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</si>
  <si>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</si>
  <si>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</si>
  <si>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</si>
  <si>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</si>
  <si>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</si>
  <si>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</si>
  <si>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</si>
  <si>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</si>
  <si>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</si>
  <si>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</si>
  <si>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</si>
  <si>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</si>
  <si>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</si>
  <si>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</si>
  <si>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</si>
  <si>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</si>
  <si>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</si>
  <si>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</si>
  <si>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</si>
  <si>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</si>
  <si>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</si>
  <si>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</si>
  <si>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</si>
  <si>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</si>
  <si>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</si>
  <si>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</si>
  <si>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</si>
  <si>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</si>
  <si>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</si>
  <si>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</si>
  <si>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</si>
  <si>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</si>
  <si>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</si>
  <si>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</si>
  <si>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</si>
  <si>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</si>
  <si>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</si>
  <si>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</si>
  <si>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</si>
  <si>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</si>
  <si>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</si>
  <si>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</si>
  <si>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</si>
  <si>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</si>
  <si>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</si>
  <si>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</si>
  <si>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</si>
  <si>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</si>
  <si>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</si>
  <si>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</si>
  <si>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</si>
  <si>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</si>
  <si>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</si>
  <si>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</si>
  <si>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</si>
  <si>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</si>
  <si>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</si>
  <si>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</si>
  <si>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</si>
  <si>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</si>
  <si>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</si>
  <si>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</si>
  <si>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</si>
  <si>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</si>
  <si>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</si>
  <si>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</si>
  <si>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</si>
  <si>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</si>
  <si>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</si>
  <si>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</si>
  <si>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</si>
  <si>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</si>
  <si>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</si>
  <si>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</si>
  <si>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</si>
  <si>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</si>
  <si>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</si>
  <si>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</si>
  <si>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</si>
  <si>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</si>
  <si>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</si>
  <si>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</si>
  <si>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</si>
  <si>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</si>
  <si>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</si>
  <si>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</si>
  <si>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</si>
  <si>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</si>
  <si>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</si>
  <si>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</si>
  <si>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</si>
  <si>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</si>
  <si>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</si>
  <si>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</si>
  <si>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</si>
  <si>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</si>
  <si>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</si>
  <si>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</si>
  <si>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</si>
  <si>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</si>
  <si>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</si>
  <si>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</si>
  <si>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</si>
  <si>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</si>
  <si>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</si>
  <si>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</si>
  <si>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</si>
  <si>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</si>
  <si>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</si>
  <si>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</si>
  <si>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</si>
  <si>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</si>
  <si>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</si>
  <si>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</si>
  <si>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</si>
  <si>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</si>
  <si>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</si>
  <si>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</si>
  <si>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</si>
  <si>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</si>
  <si>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</si>
  <si>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</si>
  <si>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</si>
  <si>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</si>
  <si>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</si>
  <si>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</si>
  <si>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</si>
  <si>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</si>
  <si>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</si>
  <si>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</si>
  <si>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</si>
  <si>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</si>
  <si>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</si>
  <si>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</si>
  <si>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</si>
  <si>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</si>
  <si>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</si>
  <si>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</si>
  <si>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</si>
  <si>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</si>
  <si>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</si>
  <si>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</si>
  <si>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</si>
  <si>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</si>
  <si>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</si>
  <si>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</si>
  <si>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</si>
  <si>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</si>
  <si>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</si>
  <si>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</si>
  <si>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</si>
  <si>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</si>
  <si>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</si>
  <si>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</si>
  <si>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</si>
  <si>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</si>
  <si>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</si>
  <si>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</si>
  <si>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</si>
  <si>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</si>
  <si>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</si>
  <si>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</si>
  <si>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</si>
  <si>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</si>
  <si>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</si>
  <si>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</si>
  <si>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</si>
  <si>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</si>
  <si>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</si>
  <si>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</si>
  <si>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</si>
  <si>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</si>
  <si>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</si>
  <si>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</si>
  <si>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</si>
  <si>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</si>
  <si>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</si>
  <si>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</si>
  <si>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</si>
  <si>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</si>
  <si>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</si>
  <si>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</si>
  <si>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</si>
  <si>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</si>
  <si>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</si>
  <si>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</si>
  <si>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</si>
  <si>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</si>
  <si>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</si>
  <si>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</si>
  <si>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</si>
  <si>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</si>
  <si>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</si>
  <si>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</si>
  <si>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</si>
  <si>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</si>
  <si>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</si>
  <si>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</si>
  <si>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</si>
  <si>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</si>
  <si>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</si>
  <si>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</si>
  <si>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</si>
  <si>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</si>
  <si>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</si>
  <si>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</si>
  <si>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</si>
  <si>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</si>
  <si>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</si>
  <si>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</si>
  <si>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</si>
  <si>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</si>
  <si>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</si>
  <si>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</si>
  <si>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</si>
  <si>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</si>
  <si>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</si>
  <si>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</si>
  <si>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</si>
  <si>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</si>
  <si>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</si>
  <si>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</si>
  <si>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</si>
  <si>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</si>
  <si>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</si>
  <si>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</si>
  <si>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</si>
  <si>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</si>
  <si>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</si>
  <si>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</si>
  <si>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</si>
  <si>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</si>
  <si>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</si>
  <si>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</si>
  <si>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</si>
  <si>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</si>
  <si>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</si>
  <si>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</si>
  <si>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</si>
  <si>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</si>
  <si>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</si>
  <si>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</si>
  <si>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</si>
  <si>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</si>
  <si>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</si>
  <si>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</si>
  <si>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</si>
  <si>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</si>
  <si>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</si>
  <si>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</si>
  <si>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</si>
  <si>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</si>
  <si>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</si>
  <si>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</si>
  <si>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</si>
  <si>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</si>
  <si>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</si>
  <si>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</si>
  <si>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</si>
  <si>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</si>
  <si>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</si>
  <si>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</si>
  <si>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</si>
  <si>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</si>
  <si>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</si>
  <si>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</si>
  <si>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</si>
  <si>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</si>
  <si>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</si>
  <si>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</si>
  <si>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</si>
  <si>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</si>
  <si>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</si>
  <si>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</si>
  <si>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</si>
  <si>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</si>
  <si>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</si>
  <si>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</si>
  <si>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</si>
  <si>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</si>
  <si>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</si>
  <si>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</si>
  <si>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</si>
  <si>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</si>
  <si>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</si>
  <si>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</si>
  <si>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</si>
  <si>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</si>
  <si>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</si>
  <si>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</si>
  <si>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</si>
  <si>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</si>
  <si>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</si>
  <si>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</si>
  <si>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</si>
  <si>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</si>
  <si>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</si>
  <si>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</si>
  <si>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</si>
  <si>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</si>
  <si>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</si>
  <si>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</si>
  <si>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</si>
  <si>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</si>
  <si>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</si>
  <si>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</si>
  <si>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</si>
  <si>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</si>
  <si>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</si>
  <si>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</si>
  <si>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</si>
  <si>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</si>
  <si>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</si>
  <si>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</si>
  <si>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</si>
  <si>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</si>
  <si>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</si>
  <si>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</si>
  <si>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</si>
  <si>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</si>
  <si>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</si>
  <si>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</si>
  <si>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</si>
  <si>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</si>
  <si>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</si>
  <si>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</si>
  <si>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</si>
  <si>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</si>
  <si>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</si>
  <si>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</si>
  <si>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</si>
  <si>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</si>
  <si>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</si>
  <si>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</si>
  <si>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</si>
  <si>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</si>
  <si>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</si>
  <si>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</si>
  <si>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</si>
  <si>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</si>
  <si>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</si>
  <si>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</si>
  <si>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</si>
  <si>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</si>
  <si>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</si>
  <si>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</si>
  <si>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</si>
  <si>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</si>
  <si>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</si>
  <si>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</si>
  <si>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</si>
  <si>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</si>
  <si>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</si>
  <si>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</si>
  <si>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</si>
  <si>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</si>
  <si>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</si>
  <si>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</si>
  <si>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</si>
  <si>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</si>
  <si>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</si>
  <si>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</si>
  <si>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</si>
  <si>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</si>
  <si>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</si>
  <si>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</si>
  <si>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</si>
  <si>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</si>
  <si>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</si>
  <si>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</si>
  <si>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</si>
  <si>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</si>
  <si>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</si>
  <si>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</si>
  <si>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</si>
  <si>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</si>
  <si>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</si>
  <si>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</si>
  <si>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</si>
  <si>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</si>
  <si>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</si>
  <si>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</si>
  <si>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</si>
  <si>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</si>
  <si>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</si>
  <si>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</si>
  <si>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</si>
  <si>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</si>
  <si>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</si>
  <si>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</si>
  <si>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</si>
  <si>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</si>
  <si>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</si>
  <si>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</si>
  <si>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</si>
  <si>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</si>
  <si>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</si>
  <si>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</si>
  <si>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</si>
  <si>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</si>
  <si>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</si>
  <si>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</si>
  <si>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</si>
  <si>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</si>
  <si>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</si>
  <si>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</si>
  <si>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</si>
  <si>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</si>
  <si>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</si>
  <si>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</si>
  <si>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</si>
  <si>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</si>
  <si>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</si>
  <si>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</si>
  <si>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</si>
  <si>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</si>
  <si>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</si>
  <si>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</si>
  <si>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</si>
  <si>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</si>
  <si>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</si>
  <si>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</si>
  <si>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</si>
  <si>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</si>
  <si>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</si>
  <si>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</si>
  <si>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</si>
  <si>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</si>
  <si>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</si>
  <si>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</si>
  <si>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</si>
  <si>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</si>
  <si>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</si>
  <si>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</si>
  <si>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</si>
  <si>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</si>
  <si>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</si>
  <si>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</si>
  <si>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</si>
  <si>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</si>
  <si>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</si>
  <si>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</si>
  <si>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</si>
  <si>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</si>
  <si>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</si>
  <si>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</si>
  <si>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</si>
  <si>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</si>
  <si>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</si>
  <si>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</si>
  <si>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</si>
  <si>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</si>
  <si>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</si>
  <si>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</si>
  <si>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</si>
  <si>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</si>
  <si>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</si>
  <si>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</si>
  <si>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</si>
  <si>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</si>
  <si>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</si>
  <si>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</si>
  <si>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</si>
  <si>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</si>
  <si>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</si>
  <si>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</si>
  <si>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</si>
  <si>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</si>
  <si>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</si>
  <si>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</si>
  <si>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</si>
  <si>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</si>
  <si>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</si>
  <si>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</si>
  <si>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</si>
  <si>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</si>
  <si>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</si>
  <si>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</si>
  <si>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</si>
  <si>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</si>
  <si>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</si>
  <si>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</si>
  <si>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</si>
  <si>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</si>
  <si>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</si>
  <si>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</si>
  <si>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</si>
  <si>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</si>
  <si>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</si>
  <si>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</si>
  <si>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</si>
  <si>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</si>
  <si>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</si>
  <si>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</si>
  <si>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</si>
  <si>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</si>
  <si>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</si>
  <si>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</si>
  <si>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</si>
  <si>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</si>
  <si>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</si>
  <si>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</si>
  <si>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</si>
  <si>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</si>
  <si>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</si>
  <si>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</si>
  <si>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</si>
  <si>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</si>
  <si>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</si>
  <si>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</si>
  <si>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</si>
  <si>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</si>
  <si>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</si>
  <si>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</si>
  <si>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</si>
  <si>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</si>
  <si>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</si>
  <si>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</si>
  <si>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</si>
  <si>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</si>
  <si>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</si>
  <si>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</si>
  <si>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</si>
  <si>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</si>
  <si>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</si>
  <si>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</si>
  <si>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</si>
  <si>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</si>
  <si>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</si>
  <si>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</si>
  <si>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</si>
  <si>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</si>
  <si>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</si>
  <si>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</si>
  <si>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</si>
  <si>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</si>
  <si>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</si>
  <si>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</si>
  <si>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</si>
  <si>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</si>
  <si>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</si>
  <si>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</si>
  <si>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</si>
  <si>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</si>
  <si>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</si>
  <si>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</si>
  <si>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</si>
  <si>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</si>
  <si>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</si>
  <si>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</si>
  <si>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</si>
  <si>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</si>
  <si>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</si>
  <si>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</si>
  <si>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</si>
  <si>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</si>
  <si>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</si>
  <si>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</si>
  <si>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</si>
  <si>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</si>
  <si>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</si>
  <si>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</si>
  <si>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</si>
  <si>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</si>
  <si>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</si>
  <si>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</si>
  <si>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</si>
  <si>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</si>
  <si>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</si>
  <si>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</si>
  <si>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</si>
  <si>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</si>
  <si>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</si>
  <si>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</si>
  <si>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</si>
  <si>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</si>
  <si>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</si>
  <si>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</si>
  <si>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</si>
  <si>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</si>
  <si>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</si>
  <si>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</si>
  <si>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</si>
  <si>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</si>
  <si>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</si>
  <si>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</si>
  <si>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</si>
  <si>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</si>
  <si>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</si>
  <si>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</si>
  <si>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</si>
  <si>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</si>
  <si>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</si>
  <si>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</si>
  <si>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</si>
  <si>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</si>
  <si>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</si>
  <si>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</si>
  <si>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</si>
  <si>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</si>
  <si>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</si>
  <si>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</si>
  <si>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</si>
  <si>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</si>
  <si>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</si>
  <si>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</si>
  <si>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</si>
  <si>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</si>
  <si>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</si>
  <si>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</si>
  <si>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</si>
  <si>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</si>
  <si>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</si>
  <si>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</si>
  <si>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</si>
  <si>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</si>
  <si>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</si>
  <si>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</si>
  <si>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</si>
  <si>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</si>
  <si>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</si>
  <si>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</si>
  <si>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</si>
  <si>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</si>
  <si>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</si>
  <si>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</si>
  <si>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</si>
  <si>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</si>
  <si>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</si>
  <si>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</si>
  <si>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</si>
  <si>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</si>
  <si>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</si>
  <si>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</si>
  <si>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</si>
  <si>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</si>
  <si>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</si>
  <si>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</si>
  <si>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</si>
  <si>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</si>
  <si>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</si>
  <si>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</si>
  <si>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</si>
  <si>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</si>
  <si>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</si>
  <si>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</si>
  <si>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</si>
  <si>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</si>
  <si>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</si>
  <si>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</si>
  <si>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</si>
  <si>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</si>
  <si>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</si>
  <si>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</si>
  <si>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</si>
  <si>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</si>
  <si>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</si>
  <si>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</si>
  <si>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</si>
  <si>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</si>
  <si>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</si>
  <si>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</si>
  <si>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</si>
  <si>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</si>
  <si>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</si>
  <si>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</si>
  <si>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</si>
  <si>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</si>
  <si>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</si>
  <si>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</si>
  <si>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</si>
  <si>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</si>
  <si>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</si>
  <si>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</si>
  <si>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</si>
  <si>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</si>
  <si>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</si>
  <si>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</si>
  <si>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</si>
  <si>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</si>
  <si>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</si>
  <si>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</si>
  <si>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</si>
  <si>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</si>
  <si>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</si>
  <si>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</si>
  <si>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</si>
  <si>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</si>
  <si>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</si>
  <si>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</si>
  <si>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</si>
  <si>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</si>
  <si>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</si>
  <si>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</si>
  <si>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</si>
  <si>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</si>
  <si>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</si>
  <si>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</si>
  <si>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</si>
  <si>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</si>
  <si>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</si>
  <si>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</si>
  <si>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</si>
  <si>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</si>
  <si>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</si>
  <si>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</si>
  <si>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</si>
  <si>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</si>
  <si>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</si>
  <si>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</si>
  <si>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</si>
  <si>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</si>
  <si>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</si>
  <si>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</si>
  <si>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</si>
  <si>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</si>
  <si>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</si>
  <si>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</si>
  <si>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</si>
  <si>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</si>
  <si>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</si>
  <si>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</si>
  <si>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</si>
  <si>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</si>
  <si>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</si>
  <si>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</si>
  <si>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</si>
  <si>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</si>
  <si>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</si>
  <si>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</si>
  <si>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</si>
  <si>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</si>
  <si>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</si>
  <si>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</si>
  <si>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</si>
  <si>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</si>
  <si>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</si>
  <si>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</si>
  <si>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</si>
  <si>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</si>
  <si>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</si>
  <si>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</si>
  <si>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</si>
  <si>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</si>
  <si>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</si>
  <si>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</si>
  <si>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</si>
  <si>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</si>
  <si>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</si>
  <si>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</si>
  <si>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</si>
  <si>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</si>
  <si>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</si>
  <si>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</si>
  <si>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</si>
  <si>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</si>
  <si>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</si>
  <si>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</si>
  <si>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</si>
  <si>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</si>
  <si>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</si>
  <si>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</si>
  <si>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</si>
  <si>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</si>
  <si>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</si>
  <si>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</si>
  <si>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</si>
  <si>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</si>
  <si>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</si>
  <si>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</si>
  <si>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</si>
  <si>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</si>
  <si>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</si>
  <si>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</si>
  <si>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</si>
  <si>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</si>
  <si>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</si>
  <si>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</si>
  <si>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</si>
  <si>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</si>
  <si>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</si>
  <si>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</si>
  <si>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</si>
  <si>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</si>
  <si>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</si>
  <si>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</si>
  <si>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</si>
  <si>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</si>
  <si>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</si>
  <si>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</si>
  <si>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</si>
  <si>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</si>
  <si>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</si>
  <si>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</si>
  <si>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</si>
  <si>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</si>
  <si>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</si>
  <si>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</si>
  <si>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</si>
  <si>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</si>
  <si>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</si>
  <si>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</si>
  <si>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</si>
  <si>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</si>
  <si>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</si>
  <si>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</si>
  <si>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</si>
  <si>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</si>
  <si>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</si>
  <si>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</si>
  <si>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</si>
  <si>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</si>
  <si>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</si>
  <si>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</si>
  <si>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</si>
  <si>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</si>
  <si>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</si>
  <si>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</si>
  <si>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</si>
  <si>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</si>
  <si>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</si>
  <si>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</si>
  <si>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</si>
  <si>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</si>
  <si>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</si>
  <si>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</si>
  <si>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</si>
  <si>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</si>
  <si>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</si>
  <si>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</si>
  <si>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</si>
  <si>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</si>
  <si>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</si>
  <si>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</si>
  <si>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</si>
  <si>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</si>
  <si>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</si>
  <si>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</si>
  <si>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</si>
  <si>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</si>
  <si>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</si>
  <si>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</si>
  <si>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</si>
  <si>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</si>
  <si>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</si>
  <si>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</si>
  <si>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</si>
  <si>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</si>
  <si>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</si>
  <si>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</si>
  <si>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</si>
  <si>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</si>
  <si>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</si>
  <si>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</si>
  <si>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</si>
  <si>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</si>
  <si>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</si>
  <si>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</si>
  <si>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</si>
  <si>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</si>
  <si>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</si>
  <si>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</si>
  <si>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</si>
  <si>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</si>
  <si>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</si>
  <si>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</si>
  <si>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</si>
  <si>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</si>
  <si>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</si>
  <si>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</si>
  <si>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</si>
  <si>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</si>
  <si>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</si>
  <si>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</si>
  <si>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</si>
  <si>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</si>
  <si>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</si>
  <si>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</si>
  <si>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</si>
  <si>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</si>
  <si>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</si>
  <si>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</si>
  <si>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</si>
  <si>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</si>
  <si>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</si>
  <si>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</si>
  <si>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</si>
  <si>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</si>
  <si>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</si>
  <si>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</si>
  <si>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</si>
  <si>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</si>
  <si>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</si>
  <si>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</si>
  <si>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</si>
  <si>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</si>
  <si>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</si>
  <si>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</si>
  <si>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</si>
  <si>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</si>
  <si>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</si>
  <si>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</si>
  <si>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</si>
  <si>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</si>
  <si>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</si>
  <si>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</si>
  <si>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</si>
  <si>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</si>
  <si>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</si>
  <si>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</si>
  <si>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</si>
  <si>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</si>
  <si>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</si>
  <si>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</si>
  <si>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</si>
  <si>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</si>
  <si>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</si>
  <si>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</si>
  <si>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</si>
  <si>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</si>
  <si>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</si>
  <si>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</si>
  <si>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</si>
  <si>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</si>
  <si>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</si>
  <si>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</si>
  <si>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</si>
  <si>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</si>
  <si>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</si>
  <si>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</si>
  <si>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</si>
  <si>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</si>
  <si>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</si>
  <si>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</si>
  <si>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</si>
  <si>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</si>
  <si>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</si>
  <si>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</si>
  <si>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</si>
  <si>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</si>
  <si>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</si>
  <si>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</si>
  <si>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</si>
  <si>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</si>
  <si>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</si>
  <si>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</si>
  <si>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</si>
  <si>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</si>
  <si>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</si>
  <si>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</si>
  <si>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</si>
  <si>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</si>
  <si>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</si>
  <si>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</si>
  <si>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</si>
  <si>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</si>
  <si>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</si>
  <si>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</si>
  <si>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</si>
  <si>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</si>
  <si>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</si>
  <si>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</si>
  <si>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</si>
  <si>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</si>
  <si>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</si>
  <si>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</si>
  <si>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</si>
  <si>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</si>
  <si>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</si>
  <si>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</si>
  <si>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</si>
  <si>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</si>
  <si>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</si>
  <si>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</si>
  <si>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</si>
  <si>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</si>
  <si>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</si>
  <si>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</si>
  <si>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</si>
  <si>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</si>
  <si>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</si>
  <si>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</si>
  <si>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</si>
  <si>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</si>
  <si>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</si>
  <si>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</si>
  <si>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</si>
  <si>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</si>
  <si>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</si>
  <si>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</si>
  <si>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</si>
  <si>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</si>
  <si>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</si>
  <si>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</si>
  <si>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</si>
  <si>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</si>
  <si>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</si>
  <si>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</si>
  <si>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</si>
  <si>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</si>
  <si>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</si>
  <si>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</si>
  <si>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</si>
  <si>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</si>
  <si>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</si>
  <si>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</si>
  <si>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</si>
  <si>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</si>
  <si>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</si>
  <si>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</si>
  <si>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</si>
  <si>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</si>
  <si>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</si>
  <si>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</si>
  <si>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</si>
  <si>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</si>
  <si>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</si>
  <si>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</si>
  <si>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</si>
  <si>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</si>
  <si>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</si>
  <si>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</si>
  <si>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</si>
  <si>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</si>
  <si>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</si>
  <si>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</si>
  <si>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</si>
  <si>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</si>
  <si>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</si>
  <si>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</si>
  <si>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</si>
  <si>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</si>
  <si>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</si>
  <si>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</si>
  <si>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</si>
  <si>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</si>
  <si>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</si>
  <si>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</si>
  <si>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</si>
  <si>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</si>
  <si>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</si>
  <si>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</si>
  <si>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</si>
  <si>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</si>
  <si>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</si>
  <si>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</si>
  <si>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</si>
  <si>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</si>
  <si>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</si>
  <si>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</si>
  <si>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</si>
  <si>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</si>
  <si>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</si>
  <si>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</si>
  <si>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</si>
  <si>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</si>
  <si>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</si>
  <si>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</si>
  <si>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</si>
  <si>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</si>
  <si>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</si>
  <si>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</si>
  <si>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</si>
  <si>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</si>
  <si>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</si>
  <si>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</si>
  <si>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</si>
  <si>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</si>
  <si>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</si>
  <si>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</si>
  <si>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</si>
  <si>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</si>
  <si>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</si>
  <si>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</si>
  <si>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</si>
  <si>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</si>
  <si>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</si>
  <si>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</si>
  <si>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</si>
  <si>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</si>
  <si>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</si>
  <si>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</si>
  <si>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</si>
  <si>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</si>
  <si>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</si>
  <si>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</si>
  <si>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</si>
  <si>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</si>
  <si>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</si>
  <si>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</si>
  <si>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</si>
  <si>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</si>
  <si>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</si>
  <si>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</si>
  <si>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</si>
  <si>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</si>
  <si>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</si>
  <si>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</si>
  <si>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</si>
  <si>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</si>
  <si>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</si>
  <si>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</si>
  <si>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</si>
  <si>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</si>
  <si>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</si>
  <si>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</si>
  <si>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</si>
  <si>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</si>
  <si>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</si>
  <si>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</si>
  <si>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</si>
  <si>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</si>
  <si>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</si>
  <si>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</si>
  <si>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</si>
  <si>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</si>
  <si>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</si>
  <si>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</si>
  <si>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</si>
  <si>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</si>
  <si>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</si>
  <si>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</si>
  <si>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</si>
  <si>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</si>
  <si>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</si>
  <si>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</si>
  <si>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</si>
  <si>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</si>
  <si>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</si>
  <si>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</si>
  <si>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</si>
  <si>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</si>
  <si>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</si>
  <si>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</si>
  <si>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</si>
  <si>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</si>
  <si>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</si>
  <si>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</si>
  <si>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</si>
  <si>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</si>
  <si>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</si>
  <si>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</si>
  <si>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</si>
  <si>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</si>
  <si>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</si>
  <si>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</si>
  <si>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</si>
  <si>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</si>
  <si>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</si>
  <si>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</si>
  <si>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</si>
  <si>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</si>
  <si>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</si>
  <si>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</si>
  <si>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</si>
  <si>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</si>
  <si>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</si>
  <si>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</si>
  <si>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</si>
  <si>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</si>
  <si>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</si>
  <si>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</si>
  <si>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</si>
  <si>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</si>
  <si>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</si>
  <si>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</si>
  <si>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</si>
  <si>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</si>
  <si>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</si>
  <si>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</si>
  <si>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</si>
  <si>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</si>
  <si>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</si>
  <si>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</si>
  <si>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</si>
  <si>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</si>
  <si>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</si>
  <si>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</si>
  <si>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</si>
  <si>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</si>
  <si>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</si>
  <si>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</si>
  <si>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</si>
  <si>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</si>
  <si>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</si>
  <si>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</si>
  <si>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</si>
  <si>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</si>
  <si>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</si>
  <si>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</si>
  <si>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</si>
  <si>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</si>
  <si>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</si>
  <si>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</si>
  <si>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</si>
  <si>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</si>
  <si>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</si>
  <si>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</si>
  <si>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</si>
  <si>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</si>
  <si>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</si>
  <si>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</si>
  <si>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</si>
  <si>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</si>
  <si>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</si>
  <si>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</si>
  <si>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</si>
  <si>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</si>
  <si>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</si>
  <si>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</si>
  <si>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</si>
  <si>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</si>
  <si>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</si>
  <si>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</si>
  <si>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</si>
  <si>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</si>
  <si>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</si>
  <si>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</si>
  <si>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</si>
  <si>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</si>
  <si>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</si>
  <si>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</si>
  <si>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</si>
  <si>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</si>
  <si>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</si>
  <si>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</si>
  <si>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</si>
  <si>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</si>
  <si>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</si>
  <si>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</si>
  <si>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</si>
  <si>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</si>
  <si>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</si>
  <si>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</si>
  <si>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</si>
  <si>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</si>
  <si>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</si>
  <si>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</si>
  <si>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</si>
  <si>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</si>
  <si>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</si>
  <si>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</si>
  <si>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</si>
  <si>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</si>
  <si>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</si>
  <si>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</si>
  <si>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</si>
  <si>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</si>
  <si>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</si>
  <si>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</si>
  <si>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</si>
  <si>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</si>
  <si>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</si>
  <si>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</si>
  <si>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</si>
  <si>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</si>
  <si>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</si>
  <si>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</si>
  <si>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</si>
  <si>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</si>
  <si>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</si>
  <si>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</si>
  <si>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</si>
  <si>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</si>
  <si>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</si>
  <si>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</si>
  <si>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</si>
  <si>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</si>
  <si>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</si>
  <si>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</si>
  <si>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</si>
  <si>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</si>
  <si>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</si>
  <si>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</si>
  <si>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</si>
  <si>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</si>
  <si>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</si>
  <si>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</si>
  <si>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</si>
  <si>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</si>
  <si>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</si>
  <si>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</si>
  <si>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</si>
  <si>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</si>
  <si>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</si>
  <si>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</si>
  <si>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</si>
  <si>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</si>
  <si>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</si>
  <si>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</si>
  <si>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</si>
  <si>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</si>
  <si>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</si>
  <si>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</si>
  <si>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</si>
  <si>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</si>
  <si>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</si>
  <si>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</si>
  <si>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</si>
  <si>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</si>
  <si>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</si>
  <si>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</si>
  <si>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</si>
  <si>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</si>
  <si>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</si>
  <si>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</si>
  <si>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</si>
  <si>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</si>
  <si>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</si>
  <si>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</si>
  <si>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</si>
  <si>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</si>
  <si>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</si>
  <si>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</si>
  <si>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</si>
  <si>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</si>
  <si>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</si>
  <si>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</si>
  <si>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</si>
  <si>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</si>
  <si>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</si>
  <si>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</si>
  <si>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</si>
  <si>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</si>
  <si>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</si>
  <si>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</si>
  <si>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</si>
  <si>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</si>
  <si>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</si>
  <si>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</si>
  <si>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</si>
  <si>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</si>
  <si>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</si>
  <si>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</si>
  <si>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</si>
  <si>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</si>
  <si>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</si>
  <si>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</si>
  <si>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</si>
  <si>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</si>
  <si>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</si>
  <si>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</si>
  <si>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</si>
  <si>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</si>
  <si>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</si>
  <si>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</si>
  <si>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</si>
  <si>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</si>
  <si>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</si>
  <si>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</si>
  <si>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</si>
  <si>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</si>
  <si>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</si>
  <si>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</si>
  <si>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</si>
  <si>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</si>
  <si>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</si>
  <si>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</si>
  <si>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</si>
  <si>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</si>
  <si>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</si>
  <si>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</si>
  <si>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</si>
  <si>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</si>
  <si>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</si>
  <si>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</si>
  <si>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</si>
  <si>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</si>
  <si>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</si>
  <si>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</si>
  <si>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</si>
  <si>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</si>
  <si>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</si>
  <si>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</si>
  <si>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</si>
  <si>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</si>
  <si>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</si>
  <si>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</si>
  <si>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</si>
  <si>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</si>
  <si>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</si>
  <si>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</si>
  <si>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</si>
  <si>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</si>
  <si>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</si>
  <si>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</si>
  <si>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</si>
  <si>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</si>
  <si>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</si>
  <si>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</si>
  <si>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</si>
  <si>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</si>
  <si>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</si>
  <si>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</si>
  <si>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</si>
  <si>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</si>
  <si>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</si>
  <si>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</si>
  <si>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</si>
  <si>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</si>
  <si>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</si>
  <si>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</si>
  <si>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</si>
  <si>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</si>
  <si>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</si>
  <si>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</si>
  <si>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</si>
  <si>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</si>
  <si>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</si>
  <si>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</si>
  <si>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</si>
  <si>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</si>
  <si>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</si>
  <si>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</si>
  <si>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</si>
  <si>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</si>
  <si>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</si>
  <si>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</si>
  <si>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</si>
  <si>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</si>
  <si>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</si>
  <si>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</si>
  <si>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</si>
  <si>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</si>
  <si>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</si>
  <si>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</si>
  <si>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</si>
  <si>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</si>
  <si>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</si>
  <si>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</si>
  <si>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</si>
  <si>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</si>
  <si>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</si>
  <si>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</si>
  <si>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</si>
  <si>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</si>
  <si>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</si>
  <si>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</si>
  <si>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</si>
  <si>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</si>
  <si>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</si>
  <si>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</si>
  <si>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</si>
  <si>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</si>
  <si>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</si>
  <si>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</si>
  <si>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</si>
  <si>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</si>
  <si>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</si>
  <si>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</si>
  <si>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</si>
  <si>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</si>
  <si>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</si>
  <si>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</si>
  <si>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</si>
  <si>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</si>
  <si>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</si>
  <si>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</si>
  <si>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</si>
  <si>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</si>
  <si>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</si>
  <si>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</si>
  <si>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</si>
  <si>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</si>
  <si>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</si>
  <si>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</si>
  <si>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</si>
  <si>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</si>
  <si>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</si>
  <si>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</si>
  <si>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</si>
  <si>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</si>
  <si>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</si>
  <si>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</si>
  <si>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</si>
  <si>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</si>
  <si>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</si>
  <si>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</si>
  <si>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</si>
  <si>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</si>
  <si>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</si>
  <si>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</si>
  <si>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</si>
  <si>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</si>
  <si>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</si>
  <si>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</si>
  <si>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</si>
  <si>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</si>
  <si>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</si>
  <si>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</si>
  <si>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</si>
  <si>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</si>
  <si>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</si>
  <si>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</si>
  <si>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</si>
  <si>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</si>
  <si>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</si>
  <si>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</si>
  <si>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</si>
  <si>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</si>
  <si>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</si>
  <si>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</si>
  <si>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</si>
  <si>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</si>
  <si>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</si>
  <si>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</si>
  <si>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</si>
  <si>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</si>
  <si>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</si>
  <si>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</si>
  <si>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</si>
  <si>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</si>
  <si>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</si>
  <si>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</si>
  <si>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</si>
  <si>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</si>
  <si>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</si>
  <si>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</si>
  <si>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</si>
  <si>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</si>
  <si>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</si>
  <si>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</si>
  <si>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</si>
  <si>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</si>
  <si>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</si>
  <si>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</si>
  <si>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</si>
  <si>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</si>
  <si>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</si>
  <si>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</si>
  <si>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</si>
  <si>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</si>
  <si>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</si>
  <si>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</si>
  <si>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</si>
  <si>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</si>
  <si>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</si>
  <si>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</si>
  <si>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</si>
  <si>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</si>
  <si>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</si>
  <si>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</si>
  <si>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</si>
  <si>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</si>
  <si>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</si>
  <si>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</si>
  <si>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</si>
  <si>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</si>
  <si>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</si>
  <si>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</si>
  <si>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</si>
  <si>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</si>
  <si>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</si>
  <si>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</si>
  <si>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</si>
  <si>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</si>
  <si>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</si>
  <si>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</si>
  <si>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</si>
  <si>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</si>
  <si>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</si>
  <si>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</si>
  <si>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</si>
  <si>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</si>
  <si>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</si>
  <si>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</si>
  <si>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</si>
  <si>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</si>
  <si>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</si>
  <si>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</si>
  <si>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</si>
  <si>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</si>
  <si>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</si>
  <si>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</si>
  <si>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</si>
  <si>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</si>
  <si>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</si>
  <si>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</si>
  <si>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</si>
  <si>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</si>
  <si>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</si>
  <si>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</si>
  <si>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</si>
  <si>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</si>
  <si>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</si>
  <si>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</si>
  <si>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</si>
  <si>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</si>
  <si>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</si>
  <si>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</si>
  <si>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</si>
  <si>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</si>
  <si>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</si>
  <si>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</si>
  <si>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</si>
  <si>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</si>
  <si>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</si>
  <si>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</si>
  <si>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</si>
  <si>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</si>
  <si>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</si>
  <si>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</si>
  <si>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</si>
  <si>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</si>
  <si>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</si>
  <si>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</si>
  <si>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</si>
  <si>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</si>
  <si>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</si>
  <si>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</si>
  <si>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</si>
  <si>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</si>
  <si>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</si>
  <si>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</si>
  <si>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</si>
  <si>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</si>
  <si>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</si>
  <si>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</si>
  <si>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</si>
  <si>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</si>
  <si>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</si>
  <si>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</si>
  <si>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</si>
  <si>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</si>
  <si>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</si>
  <si>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</si>
  <si>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</si>
  <si>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</si>
  <si>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</si>
  <si>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</si>
  <si>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</si>
  <si>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</si>
  <si>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</si>
  <si>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</si>
  <si>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</si>
  <si>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</si>
  <si>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</si>
  <si>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</si>
  <si>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</si>
  <si>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</si>
  <si>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</si>
  <si>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</si>
  <si>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</si>
  <si>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</si>
  <si>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</si>
  <si>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</si>
  <si>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</si>
  <si>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</si>
  <si>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</si>
  <si>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</si>
  <si>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</si>
  <si>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</si>
  <si>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</si>
  <si>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</si>
  <si>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</si>
  <si>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</si>
  <si>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</si>
  <si>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</si>
  <si>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</si>
  <si>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</si>
  <si>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</si>
  <si>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</si>
  <si>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</si>
  <si>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</si>
  <si>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</si>
  <si>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</si>
  <si>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</si>
  <si>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</si>
  <si>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</si>
  <si>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</si>
  <si>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</si>
  <si>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</si>
  <si>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</si>
  <si>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</si>
  <si>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</si>
  <si>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</si>
  <si>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</si>
  <si>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</si>
  <si>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</si>
  <si>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</si>
  <si>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</si>
  <si>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</si>
  <si>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</si>
  <si>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</si>
  <si>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</si>
  <si>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</si>
  <si>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</si>
  <si>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</si>
  <si>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</si>
  <si>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</si>
  <si>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</si>
  <si>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</si>
  <si>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</si>
  <si>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</si>
  <si>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</si>
  <si>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</si>
  <si>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</si>
  <si>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</si>
  <si>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</si>
  <si>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</si>
  <si>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</si>
  <si>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</si>
  <si>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</si>
  <si>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</si>
  <si>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</si>
  <si>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</si>
  <si>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</si>
  <si>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</si>
  <si>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</si>
  <si>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</si>
  <si>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</si>
  <si>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</si>
  <si>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</si>
  <si>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</si>
  <si>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</si>
  <si>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</si>
  <si>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</si>
  <si>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</si>
  <si>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</si>
  <si>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</si>
  <si>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</si>
  <si>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</si>
  <si>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</si>
  <si>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</si>
  <si>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</si>
  <si>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</si>
  <si>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</si>
  <si>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</si>
  <si>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</si>
  <si>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</si>
  <si>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</si>
  <si>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</si>
  <si>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</si>
  <si>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</si>
  <si>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</si>
  <si>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</si>
  <si>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</si>
  <si>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</si>
  <si>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</si>
  <si>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</si>
  <si>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</si>
  <si>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</si>
  <si>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</si>
  <si>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</si>
  <si>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</si>
  <si>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</si>
  <si>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</si>
  <si>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</si>
  <si>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</si>
  <si>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</si>
  <si>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</si>
  <si>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</si>
  <si>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</si>
  <si>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</si>
  <si>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</si>
  <si>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</si>
  <si>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</si>
  <si>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</si>
  <si>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</si>
  <si>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</si>
  <si>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</si>
  <si>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</si>
  <si>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</si>
  <si>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</si>
  <si>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</si>
  <si>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</si>
  <si>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</si>
  <si>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</si>
  <si>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</si>
  <si>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</si>
  <si>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</si>
  <si>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</si>
  <si>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</si>
  <si>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</si>
  <si>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</si>
  <si>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</si>
  <si>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</si>
  <si>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</si>
  <si>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</si>
  <si>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</si>
  <si>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</si>
  <si>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</si>
  <si>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</si>
  <si>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</si>
  <si>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</si>
  <si>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</si>
  <si>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</si>
  <si>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</si>
  <si>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</si>
  <si>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</si>
  <si>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</si>
  <si>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</si>
  <si>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</si>
  <si>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</si>
  <si>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</si>
  <si>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</si>
  <si>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</si>
  <si>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</si>
  <si>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</si>
  <si>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</si>
  <si>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</si>
  <si>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</si>
  <si>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</si>
  <si>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</si>
  <si>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</si>
  <si>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</si>
  <si>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</si>
  <si>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</si>
  <si>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</si>
  <si>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</si>
  <si>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</si>
  <si>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</si>
  <si>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</si>
  <si>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</si>
  <si>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</si>
  <si>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</si>
  <si>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</si>
  <si>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</si>
  <si>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</si>
  <si>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</si>
  <si>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</si>
  <si>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</si>
  <si>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</si>
  <si>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</si>
  <si>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</si>
  <si>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</si>
  <si>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</si>
  <si>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</si>
  <si>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</si>
  <si>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</si>
  <si>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</si>
  <si>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</si>
  <si>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</si>
  <si>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</si>
  <si>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</si>
  <si>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</si>
  <si>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</si>
  <si>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</si>
  <si>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</si>
  <si>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</si>
  <si>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</si>
  <si>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</si>
  <si>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</si>
  <si>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</si>
  <si>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</si>
  <si>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</si>
  <si>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</si>
  <si>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</si>
  <si>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</si>
  <si>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</si>
  <si>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</si>
  <si>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</si>
  <si>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</si>
  <si>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</si>
  <si>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</si>
  <si>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</si>
  <si>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</si>
  <si>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</si>
  <si>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</si>
  <si>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</si>
  <si>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</si>
  <si>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</si>
  <si>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</si>
  <si>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</si>
  <si>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</si>
  <si>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</si>
  <si>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</si>
  <si>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</si>
  <si>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</si>
  <si>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</si>
  <si>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</si>
  <si>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</si>
  <si>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</si>
  <si>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</si>
  <si>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</si>
  <si>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</si>
  <si>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</si>
  <si>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</si>
  <si>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</si>
  <si>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</si>
  <si>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</si>
  <si>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</si>
  <si>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</si>
  <si>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</si>
  <si>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</si>
  <si>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</si>
  <si>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</si>
  <si>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</si>
  <si>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</si>
  <si>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</si>
  <si>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</si>
  <si>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</si>
  <si>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</si>
  <si>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</si>
  <si>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</si>
  <si>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</si>
  <si>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</si>
  <si>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</si>
  <si>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</si>
  <si>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</si>
  <si>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</si>
  <si>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</si>
  <si>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</si>
  <si>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</si>
  <si>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</si>
  <si>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</si>
  <si>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</si>
  <si>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</si>
  <si>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</si>
  <si>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</si>
  <si>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</si>
  <si>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</si>
  <si>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</si>
  <si>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</si>
  <si>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</si>
  <si>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</si>
  <si>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</si>
  <si>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</si>
  <si>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</si>
  <si>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</si>
  <si>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</si>
  <si>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</si>
  <si>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</si>
  <si>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</si>
  <si>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</si>
  <si>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</si>
  <si>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</si>
  <si>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</si>
  <si>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</si>
  <si>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</si>
  <si>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</si>
  <si>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</si>
  <si>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</si>
  <si>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</si>
  <si>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</si>
  <si>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</si>
  <si>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</si>
  <si>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</si>
  <si>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</si>
  <si>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</si>
  <si>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</si>
  <si>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</si>
  <si>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</si>
  <si>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</si>
  <si>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</si>
  <si>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</si>
  <si>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</si>
  <si>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</si>
  <si>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</si>
  <si>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</si>
  <si>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</si>
  <si>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</si>
  <si>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</si>
  <si>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</si>
  <si>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</si>
  <si>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</si>
  <si>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</si>
  <si>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</si>
  <si>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</si>
  <si>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</si>
  <si>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</si>
  <si>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</si>
  <si>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</si>
  <si>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</si>
  <si>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</si>
  <si>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</si>
  <si>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</si>
  <si>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</si>
  <si>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</si>
  <si>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</si>
  <si>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</si>
  <si>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</si>
  <si>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</si>
  <si>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</si>
  <si>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</si>
  <si>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</si>
  <si>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</si>
  <si>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</si>
  <si>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</si>
  <si>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</si>
  <si>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</si>
  <si>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</si>
  <si>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</si>
  <si>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</si>
  <si>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</si>
  <si>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</si>
  <si>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</si>
  <si>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</si>
  <si>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</si>
  <si>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</si>
  <si>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</si>
  <si>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</si>
  <si>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</si>
  <si>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</si>
  <si>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</si>
  <si>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</si>
  <si>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</si>
  <si>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</si>
  <si>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</si>
  <si>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</si>
  <si>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</si>
  <si>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</si>
  <si>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</si>
  <si>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</si>
  <si>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</si>
  <si>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</si>
  <si>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</si>
  <si>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</si>
  <si>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</si>
  <si>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</si>
  <si>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</si>
  <si>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</si>
  <si>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</si>
  <si>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</si>
  <si>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</si>
  <si>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</si>
  <si>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</si>
  <si>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</si>
  <si>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</si>
  <si>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</si>
  <si>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</si>
  <si>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</si>
  <si>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</si>
  <si>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</si>
  <si>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</si>
  <si>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</si>
  <si>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</si>
  <si>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</si>
  <si>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</si>
  <si>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</si>
  <si>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</si>
  <si>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</si>
  <si>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</si>
  <si>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</si>
  <si>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</si>
  <si>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</si>
  <si>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</si>
  <si>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</si>
  <si>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</si>
  <si>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</si>
  <si>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</si>
  <si>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</si>
  <si>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</si>
  <si>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</si>
  <si>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</si>
  <si>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</si>
  <si>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</si>
  <si>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</si>
  <si>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</si>
  <si>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</si>
  <si>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</si>
  <si>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</si>
  <si>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</si>
  <si>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</si>
  <si>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</si>
  <si>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</si>
  <si>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</si>
  <si>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</si>
  <si>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</si>
  <si>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</si>
  <si>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</si>
  <si>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</si>
  <si>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</si>
  <si>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</si>
  <si>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</si>
  <si>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</si>
  <si>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</si>
  <si>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</si>
  <si>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</si>
  <si>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</si>
  <si>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</si>
  <si>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</si>
  <si>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</si>
  <si>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</si>
  <si>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</si>
  <si>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</si>
  <si>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</si>
  <si>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</si>
  <si>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</si>
  <si>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</si>
  <si>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</si>
  <si>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</si>
  <si>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</si>
  <si>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</si>
  <si>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</si>
  <si>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</si>
  <si>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</si>
  <si>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</si>
  <si>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</si>
  <si>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</si>
  <si>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</si>
  <si>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</si>
  <si>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</si>
  <si>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</si>
  <si>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</si>
  <si>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</si>
  <si>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</si>
  <si>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</si>
  <si>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</si>
  <si>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</si>
  <si>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</si>
  <si>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</si>
  <si>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</si>
  <si>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</si>
  <si>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</si>
  <si>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</si>
  <si>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</si>
  <si>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</si>
  <si>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</si>
  <si>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</si>
  <si>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</si>
  <si>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</si>
  <si>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</si>
  <si>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</si>
  <si>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</si>
  <si>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</si>
  <si>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</si>
  <si>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</si>
  <si>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</si>
  <si>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</si>
  <si>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</si>
  <si>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</si>
  <si>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</si>
  <si>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</si>
  <si>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</si>
  <si>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</si>
  <si>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</si>
  <si>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</si>
  <si>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</si>
  <si>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</si>
  <si>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</si>
  <si>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</si>
  <si>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</si>
  <si>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</si>
  <si>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</si>
  <si>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</si>
  <si>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</si>
  <si>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</si>
  <si>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</si>
  <si>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</si>
  <si>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</si>
  <si>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</si>
  <si>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</si>
  <si>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</si>
  <si>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</si>
  <si>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</si>
  <si>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</si>
  <si>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</si>
  <si>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</si>
  <si>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</si>
  <si>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</si>
  <si>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</si>
  <si>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</si>
  <si>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</si>
  <si>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</si>
  <si>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</si>
  <si>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</si>
  <si>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</si>
  <si>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</si>
  <si>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</si>
  <si>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</si>
  <si>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</si>
  <si>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</si>
  <si>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</si>
  <si>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</si>
  <si>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</si>
  <si>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</si>
  <si>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</si>
  <si>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</si>
  <si>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</si>
  <si>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</si>
  <si>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</si>
  <si>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</si>
  <si>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</si>
  <si>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</si>
  <si>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</si>
  <si>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</si>
  <si>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</si>
  <si>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</si>
  <si>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</si>
  <si>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</si>
  <si>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</si>
  <si>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</si>
  <si>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</si>
  <si>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</si>
  <si>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</si>
  <si>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</si>
  <si>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</si>
  <si>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</si>
  <si>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</si>
  <si>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</si>
  <si>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</si>
  <si>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</si>
  <si>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</si>
  <si>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</si>
  <si>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</si>
  <si>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</si>
  <si>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</si>
  <si>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</si>
  <si>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</si>
  <si>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</si>
  <si>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</si>
  <si>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</si>
  <si>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</si>
  <si>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</si>
  <si>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</si>
  <si>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</si>
  <si>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</si>
  <si>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</si>
  <si>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</si>
  <si>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</si>
  <si>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</si>
  <si>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</si>
  <si>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</si>
  <si>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</si>
  <si>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</si>
  <si>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</si>
  <si>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</si>
  <si>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</si>
  <si>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</si>
  <si>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</si>
  <si>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</si>
  <si>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</si>
  <si>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</si>
  <si>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</si>
  <si>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</si>
  <si>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</si>
  <si>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</si>
  <si>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</si>
  <si>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</si>
  <si>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</si>
  <si>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</si>
  <si>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</si>
  <si>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</si>
  <si>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</si>
  <si>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</si>
  <si>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</si>
  <si>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</si>
  <si>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</si>
  <si>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</si>
  <si>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</si>
  <si>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</si>
  <si>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</si>
  <si>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</si>
  <si>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</si>
  <si>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</si>
  <si>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</si>
  <si>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</si>
  <si>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</si>
  <si>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</si>
  <si>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</si>
  <si>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</si>
  <si>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</si>
  <si>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</si>
  <si>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</si>
  <si>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</si>
  <si>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</si>
  <si>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</si>
  <si>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</si>
  <si>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</si>
  <si>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</si>
  <si>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</si>
  <si>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</si>
  <si>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</si>
  <si>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</si>
  <si>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</si>
  <si>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</si>
  <si>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</si>
  <si>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</si>
  <si>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</si>
  <si>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</si>
  <si>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</si>
  <si>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</si>
  <si>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</si>
  <si>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</si>
  <si>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</si>
  <si>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</si>
  <si>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</si>
  <si>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</si>
  <si>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</si>
  <si>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</si>
  <si>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</si>
  <si>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</si>
  <si>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</si>
  <si>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</si>
  <si>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</si>
  <si>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</si>
  <si>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</si>
  <si>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</si>
  <si>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</si>
  <si>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</si>
  <si>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</si>
  <si>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</si>
  <si>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</si>
  <si>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</si>
  <si>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</si>
  <si>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</si>
  <si>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</si>
  <si>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</si>
  <si>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</si>
  <si>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</si>
  <si>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</si>
  <si>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</si>
  <si>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</si>
  <si>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</si>
  <si>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</si>
  <si>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</si>
  <si>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</si>
  <si>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</si>
  <si>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</si>
  <si>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</si>
  <si>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</si>
  <si>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</si>
  <si>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</si>
  <si>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</si>
  <si>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</si>
  <si>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</si>
  <si>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</si>
  <si>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</si>
  <si>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</si>
  <si>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</si>
  <si>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</si>
  <si>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</si>
  <si>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</si>
  <si>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</si>
  <si>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</si>
  <si>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</si>
  <si>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</si>
  <si>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</si>
  <si>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</si>
  <si>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</si>
  <si>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</si>
  <si>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</si>
  <si>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</si>
  <si>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</si>
  <si>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</si>
  <si>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</si>
  <si>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</si>
  <si>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</si>
  <si>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</si>
  <si>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</si>
  <si>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</si>
  <si>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</si>
  <si>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</si>
  <si>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</si>
  <si>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</si>
  <si>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</si>
  <si>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</si>
  <si>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</si>
  <si>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</si>
  <si>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</si>
  <si>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</si>
  <si>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</si>
  <si>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</si>
  <si>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</si>
  <si>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</si>
  <si>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</si>
  <si>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</si>
  <si>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</si>
  <si>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</si>
  <si>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</si>
  <si>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</si>
  <si>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</si>
  <si>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</si>
  <si>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</si>
  <si>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</si>
  <si>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</si>
  <si>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</si>
  <si>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</si>
  <si>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</si>
  <si>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</si>
  <si>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</si>
  <si>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</si>
  <si>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</si>
  <si>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</si>
  <si>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</si>
  <si>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</si>
  <si>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</si>
  <si>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</si>
  <si>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</si>
  <si>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</si>
  <si>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</si>
  <si>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</si>
  <si>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</si>
  <si>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</si>
  <si>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</si>
  <si>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</si>
  <si>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</si>
  <si>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</si>
  <si>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</si>
  <si>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</si>
  <si>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</si>
  <si>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</si>
  <si>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</si>
  <si>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</si>
  <si>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</si>
  <si>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</si>
  <si>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</si>
  <si>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</si>
  <si>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</si>
  <si>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</si>
  <si>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</si>
  <si>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</si>
  <si>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</si>
  <si>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</si>
  <si>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</si>
  <si>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</si>
  <si>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</si>
  <si>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</si>
  <si>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</si>
  <si>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</si>
  <si>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</si>
  <si>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</si>
  <si>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</si>
  <si>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</si>
  <si>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</si>
  <si>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</si>
  <si>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</si>
  <si>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</si>
  <si>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</si>
  <si>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</si>
  <si>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</si>
  <si>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</si>
  <si>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</si>
  <si>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</si>
  <si>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</si>
  <si>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</si>
  <si>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</si>
  <si>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</si>
  <si>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</si>
  <si>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</si>
  <si>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</si>
  <si>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</si>
  <si>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</si>
  <si>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</si>
  <si>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</si>
  <si>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</si>
  <si>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</si>
  <si>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</si>
  <si>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</si>
  <si>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</si>
  <si>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</si>
  <si>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</si>
  <si>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</si>
  <si>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</si>
  <si>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</si>
  <si>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</si>
  <si>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</si>
  <si>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</si>
  <si>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</si>
  <si>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</si>
  <si>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</si>
  <si>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</si>
  <si>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</si>
  <si>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</si>
  <si>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</si>
  <si>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</si>
  <si>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</si>
  <si>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</si>
  <si>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</si>
  <si>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</si>
  <si>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</si>
  <si>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</si>
  <si>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</si>
  <si>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</si>
  <si>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</si>
  <si>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</si>
  <si>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</si>
  <si>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</si>
  <si>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</si>
  <si>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</si>
  <si>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</si>
  <si>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</si>
  <si>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</si>
  <si>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</si>
  <si>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</si>
  <si>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</si>
  <si>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</si>
  <si>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</si>
  <si>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</si>
  <si>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</si>
  <si>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</si>
  <si>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</si>
  <si>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</si>
  <si>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</si>
  <si>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</si>
  <si>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</si>
  <si>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</si>
  <si>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</si>
  <si>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</si>
  <si>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</si>
  <si>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</si>
  <si>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</si>
  <si>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</si>
  <si>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</si>
  <si>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</si>
  <si>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</si>
  <si>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</si>
  <si>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</si>
  <si>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</si>
  <si>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</si>
  <si>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</si>
  <si>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</si>
  <si>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</si>
  <si>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</si>
  <si>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</si>
  <si>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</si>
  <si>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</si>
  <si>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</si>
  <si>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</si>
  <si>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</si>
  <si>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</si>
  <si>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</si>
  <si>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</si>
  <si>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</si>
  <si>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</si>
  <si>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</si>
  <si>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</si>
  <si>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</si>
  <si>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</si>
  <si>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</si>
  <si>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</si>
  <si>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</si>
  <si>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</si>
  <si>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</si>
  <si>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</si>
  <si>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</si>
  <si>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</si>
  <si>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</si>
  <si>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</si>
  <si>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</si>
  <si>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</si>
  <si>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</si>
  <si>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</si>
  <si>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</si>
  <si>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</si>
  <si>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</si>
  <si>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</si>
  <si>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</si>
  <si>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</si>
  <si>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</si>
  <si>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</si>
  <si>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</si>
  <si>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</si>
  <si>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</si>
  <si>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</si>
  <si>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</si>
  <si>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</si>
  <si>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</si>
  <si>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</si>
  <si>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</si>
  <si>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</si>
  <si>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</si>
  <si>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</si>
  <si>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</si>
  <si>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</si>
  <si>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</si>
  <si>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</si>
  <si>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</si>
  <si>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</si>
  <si>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</si>
  <si>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</si>
  <si>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</si>
  <si>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</si>
  <si>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</si>
  <si>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</si>
  <si>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</si>
  <si>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</si>
  <si>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</si>
  <si>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</si>
  <si>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</si>
  <si>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</si>
  <si>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</si>
  <si>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</si>
  <si>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</si>
  <si>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</si>
  <si>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</si>
  <si>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</si>
  <si>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</si>
  <si>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</si>
  <si>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</si>
  <si>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</si>
  <si>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</si>
  <si>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</si>
  <si>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</si>
  <si>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</si>
  <si>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</si>
  <si>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</si>
  <si>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</si>
  <si>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</si>
  <si>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</si>
  <si>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</si>
  <si>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</si>
  <si>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</si>
  <si>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</si>
  <si>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</si>
  <si>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</si>
  <si>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</si>
  <si>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</si>
  <si>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</si>
  <si>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</si>
  <si>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</si>
  <si>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</si>
  <si>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</si>
  <si>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</si>
  <si>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</si>
  <si>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</si>
  <si>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</si>
  <si>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</si>
  <si>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</si>
  <si>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</si>
  <si>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</si>
  <si>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</si>
  <si>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</si>
  <si>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</si>
  <si>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</si>
  <si>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</si>
  <si>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</si>
  <si>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</si>
  <si>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</si>
  <si>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</si>
  <si>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</si>
  <si>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</si>
  <si>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</si>
  <si>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</si>
  <si>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</si>
  <si>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</si>
  <si>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</si>
  <si>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</si>
  <si>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</si>
  <si>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</si>
  <si>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</si>
  <si>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</si>
  <si>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</si>
  <si>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</si>
  <si>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</si>
  <si>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</si>
  <si>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</si>
  <si>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</si>
  <si>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</si>
  <si>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</si>
  <si>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</si>
  <si>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</si>
  <si>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</si>
  <si>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</si>
  <si>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</si>
  <si>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</si>
  <si>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</si>
  <si>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</si>
  <si>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</si>
  <si>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</si>
  <si>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</si>
  <si>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</si>
  <si>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</si>
  <si>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</si>
  <si>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</si>
  <si>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</si>
  <si>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</si>
  <si>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</si>
  <si>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</si>
  <si>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</si>
  <si>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</si>
  <si>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</si>
  <si>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</si>
  <si>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</si>
  <si>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</si>
  <si>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</si>
  <si>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</si>
  <si>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</si>
  <si>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</si>
  <si>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</si>
  <si>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</si>
  <si>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</si>
  <si>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</si>
  <si>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</si>
  <si>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</si>
  <si>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</si>
  <si>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</si>
  <si>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</si>
  <si>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</si>
  <si>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</si>
  <si>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</si>
  <si>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</si>
  <si>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</si>
  <si>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</si>
  <si>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</si>
  <si>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</si>
  <si>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</si>
  <si>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</si>
  <si>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</si>
  <si>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</si>
  <si>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</si>
  <si>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</si>
  <si>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</si>
  <si>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</si>
  <si>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</si>
  <si>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</si>
  <si>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</si>
  <si>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</si>
  <si>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</si>
  <si>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</si>
  <si>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</si>
  <si>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</si>
  <si>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</si>
  <si>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</si>
  <si>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</si>
  <si>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</si>
  <si>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</si>
  <si>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</si>
  <si>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</si>
  <si>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</si>
  <si>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</si>
  <si>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</si>
  <si>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</si>
  <si>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</si>
  <si>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</si>
  <si>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</si>
  <si>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</si>
  <si>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</si>
  <si>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</si>
  <si>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</si>
  <si>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</si>
  <si>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</si>
  <si>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</si>
  <si>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</si>
  <si>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</si>
  <si>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</si>
  <si>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</si>
  <si>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</si>
  <si>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</si>
  <si>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</si>
  <si>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</si>
  <si>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</si>
  <si>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</si>
  <si>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</si>
  <si>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</si>
  <si>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</si>
  <si>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</si>
  <si>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</si>
  <si>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</si>
  <si>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</si>
  <si>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</si>
  <si>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</si>
  <si>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</si>
  <si>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</si>
  <si>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</si>
  <si>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</si>
  <si>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</si>
  <si>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</si>
  <si>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</si>
  <si>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</si>
  <si>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</si>
  <si>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</si>
  <si>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</si>
  <si>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</si>
  <si>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</si>
  <si>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</si>
  <si>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</si>
  <si>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</si>
  <si>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</si>
  <si>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</si>
  <si>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</si>
  <si>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</si>
  <si>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</si>
  <si>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</si>
  <si>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</si>
  <si>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</si>
  <si>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</si>
  <si>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</si>
  <si>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</si>
  <si>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</si>
  <si>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</si>
  <si>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</si>
  <si>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</si>
  <si>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</si>
  <si>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</si>
  <si>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</si>
  <si>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</si>
  <si>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</si>
  <si>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</si>
  <si>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</si>
  <si>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</si>
  <si>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</si>
  <si>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</si>
  <si>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</si>
  <si>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</si>
  <si>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</si>
  <si>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</si>
  <si>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</si>
  <si>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</si>
  <si>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</si>
  <si>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</si>
  <si>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</si>
  <si>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</si>
  <si>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</si>
  <si>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</si>
  <si>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</si>
  <si>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</si>
  <si>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</si>
  <si>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</si>
  <si>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</si>
  <si>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</si>
  <si>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</si>
  <si>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</si>
  <si>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</si>
  <si>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</si>
  <si>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</si>
  <si>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</si>
  <si>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</si>
  <si>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</si>
  <si>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</si>
  <si>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</si>
  <si>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</si>
  <si>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</si>
  <si>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</si>
  <si>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</si>
  <si>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</si>
  <si>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</si>
  <si>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</si>
  <si>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</si>
  <si>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</si>
  <si>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</si>
  <si>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</si>
  <si>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</si>
  <si>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</si>
  <si>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</si>
  <si>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</si>
  <si>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</si>
  <si>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</si>
  <si>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</si>
  <si>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</si>
  <si>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</si>
  <si>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</si>
  <si>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</si>
  <si>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</si>
  <si>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</si>
  <si>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</si>
  <si>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</si>
  <si>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</si>
  <si>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</si>
  <si>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</si>
  <si>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</si>
  <si>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</si>
  <si>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</si>
  <si>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</si>
  <si>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</si>
  <si>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</si>
  <si>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</si>
  <si>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</si>
  <si>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</si>
  <si>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</si>
  <si>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</si>
  <si>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</si>
  <si>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</si>
  <si>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</si>
  <si>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</si>
  <si>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</si>
  <si>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</si>
  <si>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</si>
  <si>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</si>
  <si>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</si>
  <si>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</si>
  <si>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</si>
  <si>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</si>
  <si>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</si>
  <si>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</si>
  <si>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</si>
  <si>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</si>
  <si>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</si>
  <si>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</si>
  <si>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</si>
  <si>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</si>
  <si>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</si>
  <si>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</si>
  <si>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</si>
  <si>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</si>
  <si>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</si>
  <si>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</si>
  <si>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</si>
  <si>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</si>
  <si>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</si>
  <si>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</si>
  <si>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</si>
  <si>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</si>
  <si>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</si>
  <si>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</si>
  <si>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</si>
  <si>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</si>
  <si>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</si>
  <si>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</si>
  <si>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</si>
  <si>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</si>
  <si>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</si>
  <si>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</si>
  <si>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</si>
  <si>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</si>
  <si>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</si>
  <si>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</si>
  <si>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</si>
  <si>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</si>
  <si>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</si>
  <si>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</si>
  <si>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</si>
  <si>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</si>
  <si>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</si>
  <si>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</si>
  <si>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</si>
  <si>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</si>
  <si>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</si>
  <si>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</si>
  <si>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</si>
  <si>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</si>
  <si>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</si>
  <si>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</si>
  <si>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</si>
  <si>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</si>
  <si>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</si>
  <si>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</si>
  <si>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</si>
  <si>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</si>
  <si>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</si>
  <si>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</si>
  <si>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</si>
  <si>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</si>
  <si>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</si>
  <si>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</si>
  <si>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</si>
  <si>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</si>
  <si>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</si>
  <si>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</si>
  <si>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</si>
  <si>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</si>
  <si>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</si>
  <si>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</si>
  <si>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</si>
  <si>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</si>
  <si>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</si>
  <si>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</si>
  <si>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</si>
  <si>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</si>
  <si>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</si>
  <si>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</si>
  <si>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</si>
  <si>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</si>
  <si>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</si>
  <si>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</si>
  <si>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</si>
  <si>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</si>
  <si>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</si>
  <si>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</si>
  <si>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</si>
  <si>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</si>
  <si>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</si>
  <si>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</si>
  <si>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</si>
  <si>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</si>
  <si>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</si>
  <si>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</si>
  <si>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</si>
  <si>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</si>
  <si>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</si>
  <si>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</si>
  <si>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</si>
  <si>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</si>
  <si>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</si>
  <si>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</si>
  <si>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</si>
  <si>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</si>
  <si>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</si>
  <si>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</si>
  <si>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</si>
  <si>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</si>
  <si>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</si>
  <si>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</si>
  <si>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</si>
  <si>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</si>
  <si>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</si>
  <si>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</si>
  <si>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</si>
  <si>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</si>
  <si>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</si>
  <si>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</si>
  <si>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</si>
  <si>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</si>
  <si>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</si>
  <si>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</si>
  <si>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</si>
  <si>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</si>
  <si>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</si>
  <si>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</si>
  <si>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</si>
  <si>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</si>
  <si>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</si>
  <si>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</si>
  <si>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</si>
  <si>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</si>
  <si>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</si>
  <si>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</si>
  <si>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</si>
  <si>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</si>
  <si>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</si>
  <si>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</si>
  <si>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</si>
  <si>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</si>
  <si>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</si>
  <si>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</si>
  <si>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</si>
  <si>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</si>
  <si>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</si>
  <si>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</si>
  <si>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</si>
  <si>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</si>
  <si>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</si>
  <si>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</si>
  <si>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</si>
  <si>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</si>
  <si>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</si>
  <si>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</si>
  <si>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</si>
  <si>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</si>
  <si>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</si>
  <si>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</si>
  <si>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</si>
  <si>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</si>
  <si>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</si>
  <si>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</si>
  <si>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</si>
  <si>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</si>
  <si>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</si>
  <si>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</si>
  <si>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</si>
  <si>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</si>
  <si>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</si>
  <si>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</si>
  <si>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</si>
  <si>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</si>
  <si>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</si>
  <si>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</si>
  <si>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</si>
  <si>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</si>
  <si>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</si>
  <si>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</si>
  <si>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</si>
  <si>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</si>
  <si>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</si>
  <si>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</si>
  <si>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</si>
  <si>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</si>
  <si>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</si>
  <si>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</si>
  <si>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</si>
  <si>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</si>
  <si>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</si>
  <si>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</si>
  <si>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</si>
  <si>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</si>
  <si>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</si>
  <si>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</si>
  <si>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</si>
  <si>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</si>
  <si>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</si>
  <si>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</si>
  <si>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</si>
  <si>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</si>
  <si>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</si>
  <si>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</si>
  <si>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</si>
  <si>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</si>
  <si>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</si>
  <si>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</si>
  <si>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</si>
  <si>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</si>
  <si>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</si>
  <si>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</si>
  <si>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</si>
  <si>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</si>
  <si>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</si>
  <si>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</si>
  <si>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</si>
  <si>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</si>
  <si>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</si>
  <si>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</si>
  <si>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</si>
  <si>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</si>
  <si>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</si>
  <si>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</si>
  <si>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</si>
  <si>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</si>
  <si>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</si>
  <si>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</si>
  <si>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</si>
  <si>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</si>
  <si>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</si>
  <si>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</si>
  <si>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</si>
  <si>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</si>
  <si>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</si>
  <si>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</si>
  <si>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</si>
  <si>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</si>
  <si>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</si>
  <si>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</si>
  <si>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</si>
  <si>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</si>
  <si>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</si>
  <si>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</si>
  <si>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</si>
  <si>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</si>
  <si>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</si>
  <si>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</si>
  <si>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</si>
  <si>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</si>
  <si>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</si>
  <si>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</si>
  <si>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</si>
  <si>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</si>
  <si>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</si>
  <si>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</si>
  <si>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</si>
  <si>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</si>
  <si>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</si>
  <si>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</si>
  <si>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</si>
  <si>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</si>
  <si>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</si>
  <si>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</si>
  <si>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</si>
  <si>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</si>
  <si>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</si>
  <si>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</si>
  <si>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</si>
  <si>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</si>
  <si>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</si>
  <si>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</si>
  <si>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</si>
  <si>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</si>
  <si>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</si>
  <si>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</si>
  <si>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</si>
  <si>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</si>
  <si>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</si>
  <si>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</si>
  <si>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</si>
  <si>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</si>
  <si>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</si>
  <si>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</si>
  <si>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</si>
  <si>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</si>
  <si>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</si>
  <si>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</si>
  <si>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</si>
  <si>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</si>
  <si>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</si>
  <si>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</si>
  <si>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</si>
  <si>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</si>
  <si>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</si>
  <si>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</si>
  <si>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</si>
  <si>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</si>
  <si>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</si>
  <si>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</si>
  <si>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</si>
  <si>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</si>
  <si>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</si>
  <si>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</si>
  <si>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</si>
  <si>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</si>
  <si>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</si>
  <si>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</si>
  <si>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</si>
  <si>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</si>
  <si>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</si>
  <si>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</si>
  <si>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</si>
  <si>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</si>
  <si>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</si>
  <si>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</si>
  <si>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</si>
  <si>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</si>
  <si>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</si>
  <si>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</si>
  <si>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</si>
  <si>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</si>
  <si>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</si>
  <si>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</si>
  <si>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</si>
  <si>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</si>
  <si>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</si>
  <si>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</si>
  <si>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</si>
  <si>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</si>
  <si>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</si>
  <si>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</si>
  <si>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</si>
  <si>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</si>
  <si>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</si>
  <si>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</si>
  <si>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</si>
  <si>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</si>
  <si>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</si>
  <si>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</si>
  <si>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</si>
  <si>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</si>
  <si>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</si>
  <si>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</si>
  <si>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</si>
  <si>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</si>
  <si>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</si>
  <si>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</si>
  <si>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</si>
  <si>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</si>
  <si>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</si>
  <si>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</si>
  <si>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</si>
  <si>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</si>
  <si>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</si>
  <si>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</si>
  <si>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</si>
  <si>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</si>
  <si>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</si>
  <si>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</si>
  <si>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</si>
  <si>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</si>
  <si>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</si>
  <si>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</si>
  <si>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</si>
  <si>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</si>
  <si>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</si>
  <si>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</si>
  <si>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</si>
  <si>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</si>
  <si>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</si>
  <si>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</si>
  <si>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</si>
  <si>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</si>
  <si>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</si>
  <si>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</si>
  <si>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</si>
  <si>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</si>
  <si>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</si>
  <si>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</si>
  <si>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</si>
  <si>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</si>
  <si>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</si>
  <si>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</si>
  <si>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</si>
  <si>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</si>
  <si>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</si>
  <si>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</si>
  <si>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</si>
  <si>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</si>
  <si>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</si>
  <si>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</si>
  <si>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</si>
  <si>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</si>
  <si>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</si>
  <si>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</si>
  <si>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</si>
  <si>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</si>
  <si>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</si>
  <si>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</si>
  <si>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</si>
  <si>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</si>
  <si>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</si>
  <si>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</si>
  <si>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</si>
  <si>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</si>
  <si>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</si>
  <si>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</si>
  <si>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</si>
  <si>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</si>
  <si>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</si>
  <si>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</si>
  <si>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</si>
  <si>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</si>
  <si>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</si>
  <si>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</si>
  <si>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</si>
  <si>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</si>
  <si>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</si>
  <si>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</si>
  <si>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</si>
  <si>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</si>
  <si>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</si>
  <si>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</si>
  <si>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</si>
  <si>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</si>
  <si>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</si>
  <si>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</si>
  <si>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</si>
  <si>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</si>
  <si>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</si>
  <si>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</si>
  <si>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</si>
  <si>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</si>
  <si>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</si>
  <si>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</si>
  <si>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</si>
  <si>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</si>
  <si>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</si>
  <si>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</si>
  <si>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</si>
  <si>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</si>
  <si>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</si>
  <si>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</si>
  <si>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</si>
  <si>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</si>
  <si>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</si>
  <si>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</si>
  <si>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</si>
  <si>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</si>
  <si>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</si>
  <si>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</si>
  <si>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</si>
  <si>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</si>
  <si>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</si>
  <si>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</si>
  <si>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</si>
  <si>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</si>
  <si>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</si>
  <si>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</si>
  <si>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</si>
  <si>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</si>
  <si>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</si>
  <si>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</si>
  <si>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</si>
  <si>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</si>
  <si>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</si>
  <si>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</si>
  <si>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</si>
  <si>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</si>
  <si>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</si>
  <si>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</si>
  <si>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</si>
  <si>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</si>
  <si>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</si>
  <si>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</si>
  <si>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</si>
  <si>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</si>
  <si>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</si>
  <si>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</si>
  <si>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</si>
  <si>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</si>
  <si>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</si>
  <si>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</si>
  <si>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</si>
  <si>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</si>
  <si>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</si>
  <si>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</si>
  <si>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</si>
  <si>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</si>
  <si>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</si>
  <si>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</si>
  <si>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</si>
  <si>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</si>
  <si>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</si>
  <si>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</si>
  <si>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</si>
  <si>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</si>
  <si>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</si>
  <si>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</si>
  <si>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</si>
  <si>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</si>
  <si>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</si>
  <si>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</si>
  <si>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</si>
  <si>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</si>
  <si>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</si>
  <si>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</si>
  <si>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</si>
  <si>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</si>
  <si>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</si>
  <si>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</si>
  <si>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</si>
  <si>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</si>
  <si>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</si>
  <si>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</si>
  <si>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</si>
  <si>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</si>
  <si>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</si>
  <si>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</si>
  <si>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</si>
  <si>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</si>
  <si>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</si>
  <si>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</si>
  <si>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</si>
  <si>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</si>
  <si>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</si>
  <si>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</si>
  <si>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</si>
  <si>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</si>
  <si>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</si>
  <si>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</si>
  <si>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</si>
  <si>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</si>
  <si>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</si>
  <si>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</si>
  <si>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</si>
  <si>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</si>
  <si>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</si>
  <si>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</si>
  <si>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</si>
  <si>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</si>
  <si>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</si>
  <si>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</si>
  <si>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</si>
  <si>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</si>
  <si>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</si>
  <si>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</si>
  <si>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</si>
  <si>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</si>
  <si>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</si>
  <si>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</si>
  <si>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</si>
  <si>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</si>
  <si>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</si>
  <si>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</si>
  <si>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</si>
  <si>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</si>
  <si>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</si>
  <si>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</si>
  <si>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</si>
  <si>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</si>
  <si>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</si>
  <si>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</si>
  <si>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</si>
  <si>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</si>
  <si>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</si>
  <si>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</si>
  <si>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</si>
  <si>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</si>
  <si>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</si>
  <si>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</si>
  <si>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</si>
  <si>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</si>
  <si>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</si>
  <si>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</si>
  <si>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</si>
  <si>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</si>
  <si>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</si>
  <si>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</si>
  <si>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</si>
  <si>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</si>
  <si>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</si>
  <si>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</si>
  <si>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</si>
  <si>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</si>
  <si>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</si>
  <si>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</si>
  <si>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</si>
  <si>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</si>
  <si>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</si>
  <si>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</si>
  <si>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</si>
  <si>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</si>
  <si>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</si>
  <si>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</si>
  <si>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</si>
  <si>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</si>
  <si>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</si>
  <si>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</si>
  <si>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</si>
  <si>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</si>
  <si>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</si>
  <si>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</si>
  <si>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</si>
  <si>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</si>
  <si>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</si>
  <si>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</si>
  <si>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</si>
  <si>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</si>
  <si>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</si>
  <si>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</si>
  <si>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</si>
  <si>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</si>
  <si>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</si>
  <si>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</si>
  <si>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</si>
  <si>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</si>
  <si>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</si>
  <si>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</si>
  <si>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</si>
  <si>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</si>
  <si>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</si>
  <si>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</si>
  <si>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</si>
  <si>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</si>
  <si>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</si>
  <si>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</si>
  <si>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</si>
  <si>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</si>
  <si>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</si>
  <si>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</si>
  <si>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</si>
  <si>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</si>
  <si>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</si>
  <si>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</si>
  <si>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</si>
  <si>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</si>
  <si>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</si>
  <si>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</si>
  <si>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</si>
  <si>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</si>
  <si>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</si>
  <si>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</si>
  <si>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</si>
  <si>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</si>
  <si>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</si>
  <si>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</si>
  <si>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</si>
  <si>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</si>
  <si>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</si>
  <si>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</si>
  <si>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</si>
  <si>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</si>
  <si>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</si>
  <si>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</si>
  <si>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</si>
  <si>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</si>
  <si>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</si>
  <si>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</si>
  <si>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</si>
  <si>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</si>
  <si>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</si>
  <si>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</si>
  <si>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</si>
  <si>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</si>
  <si>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</si>
  <si>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</si>
  <si>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</si>
  <si>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</si>
  <si>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</si>
  <si>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</si>
  <si>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</si>
  <si>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</si>
  <si>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</si>
  <si>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</si>
  <si>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</si>
  <si>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</si>
  <si>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</si>
  <si>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</si>
  <si>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</si>
  <si>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</si>
  <si>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</si>
  <si>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</si>
  <si>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</si>
  <si>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</si>
  <si>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</si>
  <si>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</si>
  <si>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</si>
  <si>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</si>
  <si>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</si>
  <si>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</si>
  <si>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</si>
  <si>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</si>
  <si>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</si>
  <si>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</si>
  <si>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</si>
  <si>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</si>
  <si>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</si>
  <si>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</si>
  <si>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</si>
  <si>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</si>
  <si>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</si>
  <si>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</si>
  <si>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</si>
  <si>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</si>
  <si>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</si>
  <si>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</si>
  <si>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</si>
  <si>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</si>
  <si>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</si>
  <si>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</si>
  <si>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</si>
  <si>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</si>
  <si>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</si>
  <si>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</si>
  <si>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</si>
  <si>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</si>
  <si>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</si>
  <si>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</si>
  <si>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</si>
  <si>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</si>
  <si>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</si>
  <si>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</si>
  <si>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</si>
  <si>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</si>
  <si>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</si>
  <si>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</si>
  <si>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</si>
  <si>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</si>
  <si>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</si>
  <si>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</si>
  <si>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</si>
  <si>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</si>
  <si>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</si>
  <si>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</si>
  <si>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</si>
  <si>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</si>
  <si>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</si>
  <si>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</si>
  <si>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</si>
  <si>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</si>
  <si>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</si>
  <si>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</si>
  <si>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</si>
  <si>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</si>
  <si>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</si>
  <si>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</si>
  <si>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</si>
  <si>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</si>
  <si>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</si>
  <si>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</si>
  <si>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</si>
  <si>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</si>
  <si>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</si>
  <si>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</si>
  <si>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</si>
  <si>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</si>
  <si>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</si>
  <si>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</si>
  <si>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</si>
  <si>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</si>
  <si>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</si>
  <si>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</si>
  <si>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</si>
  <si>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</si>
  <si>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</si>
  <si>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</si>
  <si>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</si>
  <si>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</si>
  <si>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</si>
  <si>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</si>
  <si>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</si>
  <si>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</si>
  <si>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</si>
  <si>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</si>
  <si>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</si>
  <si>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</si>
  <si>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</si>
  <si>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</si>
  <si>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</si>
  <si>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</si>
  <si>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</si>
  <si>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</si>
  <si>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</si>
  <si>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</si>
  <si>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</si>
  <si>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</si>
  <si>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</si>
  <si>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</si>
  <si>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</si>
  <si>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</si>
  <si>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</si>
  <si>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</si>
  <si>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</si>
  <si>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</si>
  <si>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</si>
  <si>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</si>
  <si>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</si>
  <si>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</si>
  <si>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</si>
  <si>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</si>
  <si>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</si>
  <si>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</si>
  <si>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</si>
  <si>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</si>
  <si>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</si>
  <si>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</si>
  <si>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</si>
  <si>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</si>
  <si>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</si>
  <si>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</si>
  <si>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</si>
  <si>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</si>
  <si>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</si>
  <si>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</si>
  <si>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</si>
  <si>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</si>
  <si>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</si>
  <si>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</si>
  <si>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</si>
  <si>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</si>
  <si>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</si>
  <si>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</si>
  <si>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</si>
  <si>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</si>
  <si>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</si>
  <si>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</si>
  <si>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</si>
  <si>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</si>
  <si>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</si>
  <si>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</si>
  <si>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</si>
  <si>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</si>
  <si>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</si>
  <si>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</si>
  <si>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</si>
  <si>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</si>
  <si>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</si>
  <si>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</si>
  <si>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</si>
  <si>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</si>
  <si>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</si>
  <si>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</si>
  <si>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</si>
  <si>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</si>
  <si>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</si>
  <si>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</si>
  <si>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</si>
  <si>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</si>
  <si>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</si>
  <si>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</si>
  <si>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</si>
  <si>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</si>
  <si>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</si>
  <si>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</si>
  <si>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</si>
  <si>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</si>
  <si>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</si>
  <si>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</si>
  <si>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</si>
  <si>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</si>
  <si>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</si>
  <si>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</si>
  <si>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</si>
  <si>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</si>
  <si>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</si>
  <si>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</si>
  <si>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</si>
  <si>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</si>
  <si>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</si>
  <si>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</si>
  <si>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</si>
  <si>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</si>
  <si>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</si>
  <si>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</si>
  <si>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</si>
  <si>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</si>
  <si>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</si>
  <si>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</si>
  <si>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</si>
  <si>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</si>
  <si>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</si>
  <si>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</si>
  <si>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</si>
  <si>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</si>
  <si>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</si>
  <si>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</si>
  <si>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</si>
  <si>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</si>
  <si>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</si>
  <si>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</si>
  <si>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</si>
  <si>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</si>
  <si>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</si>
  <si>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</si>
  <si>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</si>
  <si>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</si>
  <si>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</si>
  <si>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</si>
  <si>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</si>
  <si>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</si>
  <si>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</si>
  <si>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</si>
  <si>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</si>
  <si>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</si>
  <si>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</si>
  <si>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</si>
  <si>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</si>
  <si>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</si>
  <si>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</si>
  <si>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</si>
  <si>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</si>
  <si>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</si>
  <si>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</si>
  <si>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</si>
  <si>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</si>
  <si>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</si>
  <si>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</si>
  <si>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</si>
  <si>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</si>
  <si>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</si>
  <si>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</si>
  <si>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</si>
  <si>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</si>
  <si>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</si>
  <si>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</si>
  <si>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</si>
  <si>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</si>
  <si>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</si>
  <si>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</si>
  <si>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</si>
  <si>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</si>
  <si>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</si>
  <si>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</si>
  <si>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</si>
  <si>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</si>
  <si>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</si>
  <si>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</si>
  <si>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</si>
  <si>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</si>
  <si>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</si>
  <si>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</si>
  <si>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</si>
  <si>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</si>
  <si>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</si>
  <si>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</si>
  <si>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</si>
  <si>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</si>
  <si>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</si>
  <si>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</si>
  <si>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</si>
  <si>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</si>
  <si>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</si>
  <si>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</si>
  <si>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</si>
  <si>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</si>
  <si>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</si>
  <si>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</si>
  <si>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</si>
  <si>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</si>
  <si>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</si>
  <si>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</si>
  <si>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</si>
  <si>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</si>
  <si>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</si>
  <si>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</si>
  <si>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</si>
  <si>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</si>
  <si>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</si>
  <si>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</si>
  <si>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</si>
  <si>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</si>
  <si>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</si>
  <si>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</si>
  <si>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</si>
  <si>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</si>
  <si>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</si>
  <si>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</si>
  <si>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</si>
  <si>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</si>
  <si>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</si>
  <si>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</si>
  <si>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</si>
  <si>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</si>
  <si>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</si>
  <si>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</si>
  <si>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</si>
  <si>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</si>
  <si>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</si>
  <si>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</si>
  <si>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</si>
  <si>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</si>
  <si>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</si>
  <si>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</si>
  <si>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</si>
  <si>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</si>
  <si>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</si>
  <si>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</si>
  <si>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</si>
  <si>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</si>
  <si>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</si>
  <si>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</si>
  <si>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</si>
  <si>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</si>
  <si>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</si>
  <si>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</si>
  <si>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</si>
  <si>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</si>
  <si>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</si>
  <si>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</si>
  <si>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</si>
  <si>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</si>
  <si>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</si>
  <si>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</si>
  <si>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</si>
  <si>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</si>
  <si>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</si>
  <si>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</si>
  <si>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</si>
  <si>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</si>
  <si>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</si>
  <si>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</si>
  <si>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</si>
  <si>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</si>
  <si>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</si>
  <si>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</si>
  <si>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</si>
  <si>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</si>
  <si>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</si>
  <si>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</si>
  <si>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</si>
  <si>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</si>
  <si>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</si>
  <si>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</si>
  <si>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</si>
  <si>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</si>
  <si>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</si>
  <si>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</si>
  <si>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</si>
  <si>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</si>
  <si>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</si>
  <si>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</si>
  <si>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</si>
  <si>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</si>
  <si>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</si>
  <si>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</si>
  <si>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</si>
  <si>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</si>
  <si>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</si>
  <si>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</si>
  <si>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</si>
  <si>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</si>
  <si>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</si>
  <si>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</si>
  <si>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</si>
  <si>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</si>
  <si>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</si>
  <si>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</si>
  <si>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</si>
  <si>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</si>
  <si>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</si>
  <si>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</si>
  <si>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</si>
  <si>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</si>
  <si>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</si>
  <si>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</si>
  <si>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</si>
  <si>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</si>
  <si>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</si>
  <si>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</si>
  <si>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</si>
  <si>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</si>
  <si>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</si>
  <si>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</si>
  <si>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</si>
  <si>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</si>
  <si>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</si>
  <si>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</si>
  <si>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</si>
  <si>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</si>
  <si>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</si>
  <si>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</si>
  <si>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</si>
  <si>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</si>
  <si>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</si>
  <si>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</si>
  <si>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</si>
  <si>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</si>
  <si>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</si>
  <si>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</si>
  <si>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</si>
  <si>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</si>
  <si>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</si>
  <si>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</si>
  <si>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</si>
  <si>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</si>
  <si>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</si>
  <si>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</si>
  <si>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</si>
  <si>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</si>
  <si>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</si>
  <si>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</si>
  <si>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</si>
  <si>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</si>
  <si>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</si>
  <si>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</si>
  <si>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</si>
  <si>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</si>
  <si>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</si>
  <si>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</si>
  <si>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</si>
  <si>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</si>
  <si>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</si>
  <si>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</si>
  <si>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</si>
  <si>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</si>
  <si>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</si>
  <si>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</si>
  <si>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</si>
  <si>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</si>
  <si>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</si>
  <si>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</si>
  <si>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</si>
  <si>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</si>
  <si>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</si>
  <si>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</si>
  <si>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</si>
  <si>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</si>
  <si>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</si>
  <si>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</si>
  <si>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</si>
  <si>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</si>
  <si>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</si>
  <si>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</si>
  <si>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</si>
  <si>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</si>
  <si>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</si>
  <si>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</si>
  <si>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</si>
  <si>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</si>
  <si>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</si>
  <si>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</si>
  <si>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</si>
  <si>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</si>
  <si>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</si>
  <si>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</si>
  <si>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</si>
  <si>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</si>
  <si>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</si>
  <si>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</si>
  <si>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</si>
  <si>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</si>
  <si>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</si>
  <si>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</si>
  <si>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</si>
  <si>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</si>
  <si>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</si>
  <si>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</si>
  <si>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</si>
  <si>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</si>
  <si>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</si>
  <si>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</si>
  <si>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</si>
  <si>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</si>
  <si>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</si>
  <si>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</si>
  <si>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</si>
  <si>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</si>
  <si>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</si>
  <si>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</si>
  <si>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</si>
  <si>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</si>
  <si>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</si>
  <si>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</si>
  <si>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</si>
  <si>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</si>
  <si>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</si>
  <si>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</si>
  <si>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</si>
  <si>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</si>
  <si>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</si>
  <si>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</si>
  <si>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</si>
  <si>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</si>
  <si>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</si>
  <si>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</si>
  <si>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</si>
  <si>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</si>
  <si>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</si>
  <si>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</si>
  <si>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</si>
  <si>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</si>
  <si>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</si>
  <si>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</si>
  <si>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</si>
  <si>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</si>
  <si>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</si>
  <si>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</si>
  <si>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</si>
  <si>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</si>
  <si>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</si>
  <si>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</si>
  <si>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</si>
  <si>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</si>
  <si>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</si>
  <si>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</si>
  <si>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</si>
  <si>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</si>
  <si>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</si>
  <si>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</si>
  <si>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</si>
  <si>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</si>
  <si>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</si>
  <si>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</si>
  <si>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</si>
  <si>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</si>
  <si>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</si>
  <si>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</si>
  <si>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</si>
  <si>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</si>
  <si>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</si>
  <si>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</si>
  <si>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</si>
  <si>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</si>
  <si>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</si>
  <si>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</si>
  <si>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</si>
  <si>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</si>
  <si>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</si>
  <si>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</si>
  <si>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</si>
  <si>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</si>
  <si>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</si>
  <si>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</si>
  <si>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</si>
  <si>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</si>
  <si>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</si>
  <si>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</si>
  <si>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</si>
  <si>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</si>
  <si>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</si>
  <si>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</si>
  <si>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</si>
  <si>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</si>
  <si>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</si>
  <si>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</si>
  <si>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</si>
  <si>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</si>
  <si>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</si>
  <si>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</si>
  <si>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</si>
  <si>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</si>
  <si>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</si>
  <si>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</si>
  <si>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</si>
  <si>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</si>
  <si>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</si>
  <si>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</si>
  <si>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</si>
  <si>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</si>
  <si>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</si>
  <si>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</si>
  <si>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</si>
  <si>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</si>
  <si>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</si>
  <si>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</si>
  <si>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</si>
  <si>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</si>
  <si>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</si>
  <si>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</si>
  <si>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</si>
  <si>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</si>
  <si>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</si>
  <si>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</si>
  <si>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</si>
  <si>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</si>
  <si>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</si>
  <si>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</si>
  <si>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</si>
  <si>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</si>
  <si>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</si>
  <si>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</si>
  <si>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</si>
  <si>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</si>
  <si>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</si>
  <si>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</si>
  <si>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</si>
  <si>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</si>
  <si>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</si>
  <si>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</si>
  <si>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</si>
  <si>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</si>
  <si>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</si>
  <si>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</si>
  <si>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</si>
  <si>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</si>
  <si>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</si>
  <si>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</si>
  <si>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</si>
  <si>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</si>
  <si>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</si>
  <si>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</si>
  <si>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</si>
  <si>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</si>
  <si>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</si>
  <si>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</si>
  <si>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</si>
  <si>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</si>
  <si>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</si>
  <si>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</si>
  <si>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</si>
  <si>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</si>
  <si>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</si>
  <si>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</si>
  <si>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</si>
  <si>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</si>
  <si>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</si>
  <si>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</si>
  <si>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</si>
  <si>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</si>
  <si>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</si>
  <si>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</si>
  <si>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</si>
  <si>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</si>
  <si>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</si>
  <si>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</si>
  <si>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</si>
  <si>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</si>
  <si>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</si>
  <si>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</si>
  <si>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</si>
  <si>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</si>
  <si>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</si>
  <si>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</si>
  <si>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</si>
  <si>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</si>
  <si>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</si>
  <si>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</si>
  <si>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</si>
  <si>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</si>
  <si>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</si>
  <si>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</si>
  <si>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</si>
  <si>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</si>
  <si>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</si>
  <si>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</si>
  <si>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</si>
  <si>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</si>
  <si>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</si>
  <si>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</si>
  <si>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</si>
  <si>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</si>
  <si>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</si>
  <si>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</si>
  <si>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</si>
  <si>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</si>
  <si>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</si>
  <si>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</si>
  <si>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</si>
  <si>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</si>
  <si>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</si>
  <si>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</si>
  <si>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</si>
  <si>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</si>
  <si>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</si>
  <si>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</si>
  <si>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</si>
  <si>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</si>
  <si>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</si>
  <si>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</si>
  <si>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</si>
  <si>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</si>
  <si>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</si>
  <si>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</si>
  <si>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</si>
  <si>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</si>
  <si>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</si>
  <si>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</si>
  <si>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</si>
  <si>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</si>
  <si>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</si>
  <si>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</si>
  <si>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</si>
  <si>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</si>
  <si>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</si>
  <si>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</si>
  <si>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</si>
  <si>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</si>
  <si>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</si>
  <si>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</si>
  <si>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</si>
  <si>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</si>
  <si>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</si>
  <si>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</si>
  <si>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</si>
  <si>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</si>
  <si>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</si>
  <si>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</si>
  <si>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</si>
  <si>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</si>
  <si>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</si>
  <si>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</si>
  <si>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</si>
  <si>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</si>
  <si>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</si>
  <si>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</si>
  <si>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</si>
  <si>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</si>
  <si>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</si>
  <si>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</si>
  <si>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</si>
  <si>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</si>
  <si>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</si>
  <si>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</si>
  <si>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</si>
  <si>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</si>
  <si>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</si>
  <si>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</si>
  <si>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</si>
  <si>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</si>
  <si>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</si>
  <si>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</si>
  <si>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</si>
  <si>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</si>
  <si>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</si>
  <si>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</si>
  <si>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</si>
  <si>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</si>
  <si>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</si>
  <si>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</si>
  <si>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</si>
  <si>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</si>
  <si>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</si>
  <si>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</si>
  <si>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</si>
  <si>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</si>
  <si>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</si>
  <si>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</si>
  <si>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</si>
  <si>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</si>
  <si>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</si>
  <si>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</si>
  <si>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</si>
  <si>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</si>
  <si>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</si>
  <si>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</si>
  <si>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</si>
  <si>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</si>
  <si>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</si>
  <si>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</si>
  <si>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</si>
  <si>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</si>
  <si>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</si>
  <si>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</si>
  <si>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</si>
  <si>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</si>
  <si>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</si>
  <si>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</si>
  <si>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</si>
  <si>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</si>
  <si>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</si>
  <si>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</si>
  <si>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</si>
  <si>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</si>
  <si>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</si>
  <si>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</si>
  <si>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</si>
  <si>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</si>
  <si>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</si>
  <si>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</si>
  <si>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</si>
  <si>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</si>
  <si>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</si>
  <si>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</si>
  <si>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</si>
  <si>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</si>
  <si>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</si>
  <si>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</si>
  <si>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</si>
  <si>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</si>
  <si>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</si>
  <si>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</si>
  <si>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</si>
  <si>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</si>
  <si>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</si>
  <si>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</si>
  <si>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</si>
  <si>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</si>
  <si>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</si>
  <si>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</si>
  <si>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</si>
  <si>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</si>
  <si>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</si>
  <si>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</si>
  <si>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</si>
  <si>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</si>
  <si>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</si>
  <si>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</si>
  <si>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</si>
  <si>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</si>
  <si>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</si>
  <si>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</si>
  <si>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</si>
  <si>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</si>
  <si>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</si>
  <si>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</si>
  <si>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</si>
  <si>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</si>
  <si>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</si>
  <si>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</si>
  <si>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</si>
  <si>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</si>
  <si>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</si>
  <si>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</si>
  <si>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</si>
  <si>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</si>
  <si>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</si>
  <si>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</si>
  <si>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</si>
  <si>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</si>
  <si>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</si>
  <si>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</si>
  <si>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</si>
  <si>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</si>
  <si>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</si>
  <si>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</si>
  <si>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</si>
  <si>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</si>
  <si>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</si>
  <si>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</si>
  <si>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</si>
  <si>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</si>
  <si>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</si>
  <si>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</si>
  <si>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</si>
  <si>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</si>
  <si>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</si>
  <si>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</si>
  <si>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</si>
  <si>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</si>
  <si>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</si>
  <si>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</si>
  <si>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</si>
  <si>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</si>
  <si>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</si>
  <si>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</si>
  <si>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</si>
  <si>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</si>
  <si>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</si>
  <si>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</si>
  <si>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</si>
  <si>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</si>
  <si>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</si>
  <si>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</si>
  <si>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</si>
  <si>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</si>
  <si>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</si>
  <si>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</si>
  <si>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</si>
  <si>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</si>
  <si>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</si>
  <si>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</si>
  <si>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</si>
  <si>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</si>
  <si>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</si>
  <si>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</si>
  <si>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</si>
  <si>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</si>
  <si>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</si>
  <si>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</si>
  <si>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</si>
  <si>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</si>
  <si>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</si>
  <si>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</si>
  <si>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</si>
  <si>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</si>
  <si>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</si>
  <si>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</si>
  <si>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</si>
  <si>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</si>
  <si>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</si>
  <si>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</si>
  <si>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</si>
  <si>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</si>
  <si>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</si>
  <si>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</si>
  <si>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</si>
  <si>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</si>
  <si>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</si>
  <si>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</si>
  <si>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</si>
  <si>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</si>
  <si>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</si>
  <si>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</si>
  <si>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</si>
  <si>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</si>
  <si>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</si>
  <si>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</si>
  <si>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</si>
  <si>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</si>
  <si>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</si>
  <si>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</si>
  <si>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</si>
  <si>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</si>
  <si>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</si>
  <si>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</si>
  <si>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</si>
  <si>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</si>
  <si>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</si>
  <si>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</si>
  <si>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</si>
  <si>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</si>
  <si>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</si>
  <si>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</si>
  <si>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</si>
  <si>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</si>
  <si>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</si>
  <si>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</si>
  <si>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</si>
  <si>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</si>
  <si>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</si>
  <si>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</si>
  <si>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</si>
  <si>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</si>
  <si>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</si>
  <si>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</si>
  <si>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</si>
  <si>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</si>
  <si>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</si>
  <si>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</si>
  <si>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</si>
  <si>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</si>
  <si>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</si>
  <si>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</si>
  <si>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</si>
  <si>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</si>
  <si>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</si>
  <si>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</si>
  <si>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</si>
  <si>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</si>
  <si>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</si>
  <si>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</si>
  <si>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</si>
  <si>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</si>
  <si>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</si>
  <si>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</si>
  <si>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</si>
  <si>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</si>
  <si>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</si>
  <si>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</si>
  <si>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</si>
  <si>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</si>
  <si>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</si>
  <si>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</si>
  <si>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</si>
  <si>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</si>
  <si>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</si>
  <si>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</si>
  <si>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</si>
  <si>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</si>
  <si>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</si>
  <si>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</si>
  <si>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</si>
  <si>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</si>
  <si>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</si>
  <si>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</si>
  <si>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</si>
  <si>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</si>
  <si>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</si>
  <si>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</si>
  <si>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</si>
  <si>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</si>
  <si>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</si>
  <si>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</si>
  <si>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</si>
  <si>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</si>
  <si>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</si>
  <si>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</si>
  <si>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</si>
  <si>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</si>
  <si>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</si>
  <si>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</si>
  <si>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</si>
  <si>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</si>
  <si>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</si>
  <si>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</si>
  <si>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</si>
  <si>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</si>
  <si>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</si>
  <si>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</si>
  <si>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</si>
  <si>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</si>
  <si>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</si>
  <si>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</si>
  <si>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</si>
  <si>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</si>
  <si>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</si>
  <si>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</si>
  <si>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</si>
  <si>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</si>
  <si>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</si>
  <si>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</si>
  <si>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</si>
  <si>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</si>
  <si>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</si>
  <si>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</si>
  <si>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</si>
  <si>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</si>
  <si>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</si>
  <si>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</si>
  <si>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</si>
  <si>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</si>
  <si>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</si>
  <si>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</si>
  <si>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</si>
  <si>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</si>
  <si>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</si>
  <si>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</si>
  <si>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</si>
  <si>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</si>
  <si>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</si>
  <si>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</si>
  <si>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</si>
  <si>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</si>
  <si>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</si>
  <si>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</si>
  <si>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</si>
  <si>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</si>
  <si>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</si>
  <si>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</si>
  <si>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</si>
  <si>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</si>
  <si>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</si>
  <si>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</si>
  <si>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</si>
  <si>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</si>
  <si>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</si>
  <si>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</si>
  <si>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</si>
  <si>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</si>
  <si>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</si>
  <si>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</si>
  <si>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</si>
  <si>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</si>
  <si>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</si>
  <si>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</si>
  <si>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</si>
  <si>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</si>
  <si>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</si>
  <si>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</si>
  <si>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</si>
  <si>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</si>
  <si>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</si>
  <si>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</si>
  <si>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</si>
  <si>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</si>
  <si>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</si>
  <si>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</si>
  <si>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</si>
  <si>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</si>
  <si>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</si>
  <si>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</si>
  <si>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</si>
  <si>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</si>
  <si>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</si>
  <si>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</si>
  <si>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</si>
  <si>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</si>
  <si>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</si>
  <si>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</si>
  <si>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</si>
  <si>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</si>
  <si>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</si>
  <si>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</si>
  <si>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</si>
  <si>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</si>
  <si>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</si>
  <si>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</si>
  <si>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</si>
  <si>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</si>
  <si>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</si>
  <si>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</si>
  <si>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</si>
  <si>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</si>
  <si>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</si>
  <si>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</si>
  <si>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</si>
  <si>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</si>
  <si>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</si>
  <si>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</si>
  <si>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</si>
  <si>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</si>
  <si>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</si>
  <si>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</si>
  <si>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</si>
  <si>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</si>
  <si>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</si>
  <si>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</si>
  <si>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</si>
  <si>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</si>
  <si>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</si>
  <si>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</si>
  <si>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</si>
  <si>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</si>
  <si>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</si>
  <si>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</si>
  <si>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</si>
  <si>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</si>
  <si>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</si>
  <si>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</si>
  <si>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</si>
  <si>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</si>
  <si>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</si>
  <si>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</si>
  <si>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</si>
  <si>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</si>
  <si>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</si>
  <si>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</si>
  <si>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</si>
  <si>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</si>
  <si>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</si>
  <si>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</si>
  <si>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</si>
  <si>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</si>
  <si>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</si>
  <si>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</si>
  <si>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</si>
  <si>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</si>
  <si>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</si>
  <si>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</si>
  <si>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</si>
  <si>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</si>
  <si>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</si>
  <si>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</si>
  <si>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</si>
  <si>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</si>
  <si>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</si>
  <si>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</si>
  <si>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</si>
  <si>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</si>
  <si>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</si>
  <si>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</si>
  <si>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</si>
  <si>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</si>
  <si>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</si>
  <si>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</si>
  <si>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</si>
  <si>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</si>
  <si>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</si>
  <si>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</si>
  <si>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</si>
  <si>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</si>
  <si>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</si>
  <si>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</si>
  <si>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</si>
  <si>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</si>
  <si>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</si>
  <si>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</si>
  <si>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</si>
  <si>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</si>
  <si>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</si>
  <si>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</si>
  <si>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</si>
  <si>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</si>
  <si>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</si>
  <si>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</si>
  <si>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</si>
  <si>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</si>
  <si>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</si>
  <si>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</si>
  <si>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</si>
  <si>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</si>
  <si>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</si>
  <si>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</si>
  <si>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</si>
  <si>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</si>
  <si>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</si>
  <si>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</si>
  <si>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</si>
  <si>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</si>
  <si>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</si>
  <si>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</si>
  <si>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</si>
  <si>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</si>
  <si>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</si>
  <si>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</si>
  <si>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</si>
  <si>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</si>
  <si>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</si>
  <si>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</si>
  <si>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</si>
  <si>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</si>
  <si>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</si>
  <si>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</si>
  <si>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</si>
  <si>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</si>
  <si>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</si>
  <si>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</si>
  <si>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</si>
  <si>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</si>
  <si>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</si>
  <si>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</si>
  <si>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</si>
  <si>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</si>
  <si>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</si>
  <si>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</si>
  <si>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</si>
  <si>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</si>
  <si>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</si>
  <si>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</si>
  <si>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</si>
  <si>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</si>
  <si>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</si>
  <si>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</si>
  <si>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</si>
  <si>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</si>
  <si>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</si>
  <si>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</si>
  <si>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</si>
  <si>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</si>
  <si>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</si>
  <si>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</si>
  <si>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</si>
  <si>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</si>
  <si>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</si>
  <si>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</si>
  <si>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</si>
  <si>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</si>
  <si>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</si>
  <si>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</si>
  <si>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</si>
  <si>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</si>
  <si>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</si>
  <si>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</si>
  <si>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</si>
  <si>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</si>
  <si>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</si>
  <si>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</si>
  <si>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</si>
  <si>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</si>
  <si>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</si>
  <si>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</si>
  <si>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</si>
  <si>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</si>
  <si>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</si>
  <si>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</si>
  <si>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</si>
  <si>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</si>
  <si>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</si>
  <si>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</si>
  <si>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</si>
  <si>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</si>
  <si>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</si>
  <si>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</si>
  <si>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</si>
  <si>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</si>
  <si>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</si>
  <si>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</si>
  <si>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</si>
  <si>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</si>
  <si>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</si>
  <si>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</si>
  <si>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</si>
  <si>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</si>
  <si>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</si>
  <si>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</si>
  <si>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</si>
  <si>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</si>
  <si>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</si>
  <si>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</si>
  <si>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</si>
  <si>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</si>
  <si>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</si>
  <si>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</si>
  <si>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</si>
  <si>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</si>
  <si>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</si>
  <si>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</si>
  <si>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</si>
  <si>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</si>
  <si>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</si>
  <si>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</si>
  <si>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</si>
  <si>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</si>
  <si>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</si>
  <si>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</si>
  <si>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</si>
  <si>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</si>
  <si>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</si>
  <si>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</si>
  <si>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</si>
  <si>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</si>
  <si>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</si>
  <si>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</si>
  <si>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</si>
  <si>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</si>
  <si>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</si>
  <si>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</si>
  <si>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</si>
  <si>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</si>
  <si>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</si>
  <si>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</si>
  <si>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</si>
  <si>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</si>
  <si>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</si>
  <si>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</si>
  <si>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</si>
  <si>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</si>
  <si>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</si>
  <si>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</si>
  <si>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</si>
  <si>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</si>
  <si>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</si>
  <si>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</si>
  <si>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</si>
  <si>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</si>
  <si>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</si>
  <si>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</si>
  <si>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</si>
  <si>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</si>
  <si>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</si>
  <si>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</si>
  <si>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</si>
  <si>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</si>
  <si>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</si>
  <si>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</si>
  <si>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</si>
  <si>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</si>
  <si>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</si>
  <si>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</si>
  <si>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</si>
  <si>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</si>
  <si>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</si>
  <si>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</si>
  <si>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</si>
  <si>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</si>
  <si>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</si>
  <si>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</si>
  <si>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</si>
  <si>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</si>
  <si>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</si>
  <si>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</si>
  <si>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</si>
  <si>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</si>
  <si>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</si>
  <si>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</si>
  <si>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</si>
  <si>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</si>
  <si>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</si>
  <si>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</si>
  <si>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</si>
  <si>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</si>
  <si>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</si>
  <si>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</si>
  <si>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</si>
  <si>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</si>
  <si>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</si>
  <si>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</si>
  <si>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</si>
  <si>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</si>
  <si>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</si>
  <si>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</si>
  <si>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</si>
  <si>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</si>
  <si>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</si>
  <si>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</si>
  <si>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</si>
  <si>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</si>
  <si>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</si>
  <si>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</si>
  <si>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</si>
  <si>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</si>
  <si>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</si>
  <si>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</si>
  <si>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</si>
  <si>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</si>
  <si>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</si>
  <si>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</si>
  <si>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</si>
  <si>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</si>
  <si>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</si>
  <si>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</si>
  <si>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</si>
  <si>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</si>
  <si>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</si>
  <si>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</si>
  <si>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</si>
  <si>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</si>
  <si>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</si>
  <si>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</si>
  <si>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</si>
  <si>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</si>
  <si>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</si>
  <si>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</si>
  <si>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</si>
  <si>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</si>
  <si>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</si>
  <si>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</si>
  <si>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</si>
  <si>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</si>
  <si>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</si>
  <si>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</si>
  <si>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</si>
  <si>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</si>
  <si>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</si>
  <si>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</si>
  <si>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</si>
  <si>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</si>
  <si>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</si>
  <si>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</si>
  <si>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</si>
  <si>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</si>
  <si>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</si>
  <si>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</si>
  <si>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</si>
  <si>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</si>
  <si>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</si>
  <si>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</si>
  <si>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</si>
  <si>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</si>
  <si>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</si>
  <si>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</si>
  <si>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</si>
  <si>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</si>
  <si>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</si>
  <si>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</si>
  <si>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</si>
  <si>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</si>
  <si>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</si>
  <si>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</si>
  <si>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</si>
  <si>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</si>
  <si>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</si>
  <si>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</si>
  <si>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</si>
  <si>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</si>
  <si>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</si>
  <si>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</si>
  <si>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</si>
  <si>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</si>
  <si>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</si>
  <si>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</si>
  <si>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</si>
  <si>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</si>
  <si>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</si>
  <si>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</si>
  <si>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</si>
  <si>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</si>
  <si>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</si>
  <si>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</si>
  <si>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</si>
  <si>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</si>
  <si>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</si>
  <si>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</si>
  <si>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</si>
  <si>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</si>
  <si>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</si>
  <si>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</si>
  <si>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</si>
  <si>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</si>
  <si>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</si>
  <si>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</si>
  <si>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</si>
  <si>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</si>
  <si>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</si>
  <si>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</si>
  <si>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</si>
  <si>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</si>
  <si>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</si>
  <si>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</si>
  <si>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</si>
  <si>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</si>
  <si>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</si>
  <si>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</si>
  <si>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</si>
  <si>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</si>
  <si>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</si>
  <si>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</si>
  <si>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</si>
  <si>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</si>
  <si>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</si>
  <si>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</si>
  <si>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</si>
  <si>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</si>
  <si>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</si>
  <si>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</si>
  <si>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</si>
  <si>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</si>
  <si>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</si>
  <si>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</si>
  <si>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</si>
  <si>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</si>
  <si>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</si>
  <si>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</si>
  <si>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</si>
  <si>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</si>
  <si>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</si>
  <si>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</si>
  <si>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</si>
  <si>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</si>
  <si>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</si>
  <si>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</si>
  <si>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</si>
  <si>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</si>
  <si>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</si>
  <si>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</si>
  <si>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</si>
  <si>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</si>
  <si>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</si>
  <si>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</si>
  <si>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</si>
  <si>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</si>
  <si>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</si>
  <si>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</si>
  <si>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</si>
  <si>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</si>
  <si>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</si>
  <si>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</si>
  <si>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</si>
  <si>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</si>
  <si>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</si>
  <si>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</si>
  <si>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</si>
  <si>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</si>
  <si>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</si>
  <si>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</si>
  <si>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</si>
  <si>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</si>
  <si>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</si>
  <si>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</si>
  <si>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</si>
  <si>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</si>
  <si>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</si>
  <si>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</si>
  <si>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</si>
  <si>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</si>
  <si>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</si>
  <si>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</si>
  <si>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</si>
  <si>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</si>
  <si>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</si>
  <si>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</si>
  <si>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</si>
  <si>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</si>
  <si>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</si>
  <si>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</si>
  <si>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</si>
  <si>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</si>
  <si>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</si>
  <si>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</si>
  <si>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</si>
  <si>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</si>
  <si>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</si>
  <si>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</si>
  <si>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</si>
  <si>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</si>
  <si>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</si>
  <si>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</si>
  <si>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</si>
  <si>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</si>
  <si>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</si>
  <si>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</si>
  <si>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</si>
  <si>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</si>
  <si>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</si>
  <si>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</si>
  <si>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</si>
  <si>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</si>
  <si>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</si>
  <si>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</si>
  <si>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</si>
  <si>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</si>
  <si>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</si>
  <si>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</si>
  <si>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</si>
  <si>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</si>
  <si>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</si>
  <si>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</si>
  <si>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</si>
  <si>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</si>
  <si>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</si>
  <si>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</si>
  <si>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</si>
  <si>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</si>
  <si>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</si>
  <si>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</si>
  <si>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</si>
  <si>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</si>
  <si>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</si>
  <si>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</si>
  <si>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</si>
  <si>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</si>
  <si>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</si>
  <si>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</si>
  <si>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</si>
  <si>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</si>
  <si>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</si>
  <si>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</si>
  <si>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</si>
  <si>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</si>
  <si>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</si>
  <si>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</si>
  <si>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</si>
  <si>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</si>
  <si>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</si>
  <si>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</si>
  <si>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</si>
  <si>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</si>
  <si>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</si>
  <si>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</si>
  <si>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</si>
  <si>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</si>
  <si>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</si>
  <si>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</si>
  <si>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</si>
  <si>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</si>
  <si>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</si>
  <si>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</si>
  <si>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</si>
  <si>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</si>
  <si>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</si>
  <si>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</si>
  <si>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</si>
  <si>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</si>
  <si>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</si>
  <si>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</si>
  <si>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</si>
  <si>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</si>
  <si>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</si>
  <si>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</si>
  <si>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</si>
  <si>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</si>
  <si>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</si>
  <si>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</si>
  <si>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</si>
  <si>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</si>
  <si>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</si>
  <si>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</si>
  <si>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</si>
  <si>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</si>
  <si>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</si>
  <si>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</si>
  <si>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</si>
  <si>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</si>
  <si>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</si>
  <si>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</si>
  <si>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</si>
  <si>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</si>
  <si>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</si>
  <si>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</si>
  <si>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</si>
  <si>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</si>
  <si>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</si>
  <si>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</si>
  <si>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</si>
  <si>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</si>
  <si>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</si>
  <si>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</si>
  <si>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</si>
  <si>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</si>
  <si>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</si>
  <si>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</si>
  <si>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</si>
  <si>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</si>
  <si>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</si>
  <si>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</si>
  <si>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</si>
  <si>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</si>
  <si>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</si>
  <si>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</si>
  <si>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</si>
  <si>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</si>
  <si>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</si>
  <si>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</si>
  <si>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</si>
  <si>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</si>
  <si>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</si>
  <si>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</si>
  <si>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</si>
  <si>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</si>
  <si>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</si>
  <si>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</si>
  <si>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</si>
  <si>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</si>
  <si>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</si>
  <si>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</si>
  <si>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</si>
  <si>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</si>
  <si>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</si>
  <si>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</si>
  <si>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</si>
  <si>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</si>
  <si>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</si>
  <si>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</si>
  <si>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</si>
  <si>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</si>
  <si>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</si>
  <si>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</si>
  <si>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</si>
  <si>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</si>
  <si>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</si>
  <si>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</si>
  <si>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</si>
  <si>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</si>
  <si>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</si>
  <si>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</si>
  <si>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</si>
  <si>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</si>
  <si>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</si>
  <si>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</si>
  <si>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</si>
  <si>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</si>
  <si>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</si>
  <si>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</si>
  <si>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</si>
  <si>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</si>
  <si>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</si>
  <si>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</si>
  <si>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</si>
  <si>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</si>
  <si>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</si>
  <si>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</si>
  <si>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</si>
  <si>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</si>
  <si>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</si>
  <si>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</si>
  <si>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</si>
  <si>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</si>
  <si>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</si>
  <si>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</si>
  <si>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</si>
  <si>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</si>
  <si>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</si>
  <si>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</si>
  <si>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</si>
  <si>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</si>
  <si>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</si>
  <si>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</si>
  <si>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</si>
  <si>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</si>
  <si>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</si>
  <si>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</si>
  <si>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</si>
  <si>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</si>
  <si>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</si>
  <si>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</si>
  <si>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</si>
  <si>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</si>
  <si>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</si>
  <si>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</si>
  <si>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</si>
  <si>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</si>
  <si>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</si>
  <si>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</si>
  <si>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</si>
  <si>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</si>
  <si>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</si>
  <si>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</si>
  <si>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</si>
  <si>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</si>
  <si>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</si>
  <si>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</si>
  <si>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</si>
  <si>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</si>
  <si>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</si>
  <si>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</si>
  <si>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</si>
  <si>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</si>
  <si>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</si>
  <si>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</si>
  <si>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</si>
  <si>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</si>
  <si>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</si>
  <si>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</si>
  <si>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</si>
  <si>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</si>
  <si>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</si>
  <si>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</si>
  <si>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</si>
  <si>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</si>
  <si>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</si>
  <si>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</si>
  <si>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</si>
  <si>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</si>
  <si>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</si>
  <si>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</si>
  <si>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</si>
  <si>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</si>
  <si>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</si>
  <si>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</si>
  <si>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</si>
  <si>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</si>
  <si>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</si>
  <si>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</si>
  <si>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</si>
  <si>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</si>
  <si>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</si>
  <si>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</si>
  <si>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</si>
  <si>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</si>
  <si>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</si>
  <si>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</si>
  <si>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</si>
  <si>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</si>
  <si>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</si>
  <si>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</si>
  <si>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</si>
  <si>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</si>
  <si>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</si>
  <si>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</si>
  <si>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</si>
  <si>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</si>
  <si>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</si>
  <si>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</si>
  <si>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</si>
  <si>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</si>
  <si>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</si>
  <si>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</si>
  <si>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</si>
  <si>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</si>
  <si>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</si>
  <si>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</si>
  <si>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</si>
  <si>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</si>
  <si>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</si>
  <si>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</si>
  <si>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</si>
  <si>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</si>
  <si>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</si>
  <si>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</si>
  <si>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</si>
  <si>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</si>
  <si>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</si>
  <si>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</si>
  <si>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</si>
  <si>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</si>
  <si>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</si>
  <si>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</si>
  <si>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</si>
  <si>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</si>
  <si>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</si>
  <si>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</si>
  <si>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</si>
  <si>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</si>
  <si>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</si>
  <si>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</si>
  <si>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</si>
  <si>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</si>
  <si>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</si>
  <si>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</si>
  <si>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</si>
  <si>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</si>
  <si>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</si>
  <si>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</si>
  <si>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</si>
  <si>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</si>
  <si>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</si>
  <si>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</si>
  <si>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</si>
  <si>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</si>
  <si>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</si>
  <si>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</si>
  <si>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</si>
  <si>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</si>
  <si>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</si>
  <si>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</si>
  <si>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</si>
  <si>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</si>
  <si>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</si>
  <si>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</si>
  <si>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</si>
  <si>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</si>
  <si>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</si>
  <si>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</si>
  <si>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</si>
  <si>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</si>
  <si>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</si>
  <si>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</si>
  <si>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</si>
  <si>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</si>
  <si>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</si>
  <si>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</si>
  <si>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</si>
  <si>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</si>
  <si>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</si>
  <si>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</si>
  <si>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</si>
  <si>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</si>
  <si>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</si>
  <si>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</si>
  <si>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</si>
  <si>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</si>
  <si>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</si>
  <si>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</si>
  <si>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</si>
  <si>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</si>
  <si>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</si>
  <si>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</si>
  <si>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</si>
  <si>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</si>
  <si>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</si>
  <si>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</si>
  <si>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</si>
  <si>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</si>
  <si>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</si>
  <si>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</si>
  <si>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</si>
  <si>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</si>
  <si>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</si>
  <si>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</si>
  <si>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</si>
  <si>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</si>
  <si>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</si>
  <si>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</si>
  <si>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</si>
  <si>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</si>
  <si>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</si>
  <si>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</si>
  <si>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</si>
  <si>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</si>
  <si>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</si>
  <si>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</si>
  <si>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</si>
  <si>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</si>
  <si>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</si>
  <si>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</si>
  <si>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</si>
  <si>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</si>
  <si>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</si>
  <si>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</si>
  <si>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</si>
  <si>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</si>
  <si>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</si>
  <si>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</si>
  <si>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</si>
  <si>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</si>
  <si>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</si>
  <si>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</si>
  <si>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</si>
  <si>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</si>
  <si>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</si>
  <si>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</si>
  <si>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</si>
  <si>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</si>
  <si>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</si>
  <si>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</si>
  <si>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</si>
  <si>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</si>
  <si>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</si>
  <si>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</si>
  <si>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</si>
  <si>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</si>
  <si>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</si>
  <si>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</si>
  <si>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</si>
  <si>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</si>
  <si>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</si>
  <si>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</si>
  <si>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</si>
  <si>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</si>
  <si>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</si>
  <si>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</si>
  <si>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</si>
  <si>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</si>
  <si>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</si>
  <si>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</si>
  <si>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</si>
  <si>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</si>
  <si>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</si>
  <si>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</si>
  <si>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</si>
  <si>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</si>
  <si>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</si>
  <si>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</si>
  <si>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</si>
  <si>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</si>
  <si>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</si>
  <si>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</si>
  <si>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</si>
  <si>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</si>
  <si>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</si>
  <si>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</si>
  <si>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</si>
  <si>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</si>
  <si>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</si>
  <si>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</si>
  <si>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</si>
  <si>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</si>
  <si>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</si>
  <si>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</si>
  <si>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</si>
  <si>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</si>
  <si>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</si>
  <si>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</si>
  <si>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</si>
  <si>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</si>
  <si>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</si>
  <si>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</si>
  <si>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</si>
  <si>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</si>
  <si>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</si>
  <si>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</si>
  <si>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</si>
  <si>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</si>
  <si>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</si>
  <si>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</si>
  <si>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</si>
  <si>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</si>
  <si>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</si>
  <si>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</si>
  <si>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</si>
  <si>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</si>
  <si>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</si>
  <si>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</si>
  <si>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</si>
  <si>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</si>
  <si>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</si>
  <si>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</si>
  <si>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</si>
  <si>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</si>
  <si>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</si>
  <si>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</si>
  <si>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</si>
  <si>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</si>
  <si>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</si>
  <si>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</si>
  <si>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</si>
  <si>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</si>
  <si>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</si>
  <si>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</si>
  <si>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</si>
  <si>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</si>
  <si>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</si>
  <si>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</si>
  <si>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</si>
  <si>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</si>
  <si>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</si>
  <si>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</si>
  <si>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</si>
  <si>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</si>
  <si>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</si>
  <si>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</si>
  <si>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</si>
  <si>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</si>
  <si>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</si>
  <si>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</si>
  <si>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</si>
  <si>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</si>
  <si>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</si>
  <si>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</si>
  <si>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</si>
  <si>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</si>
  <si>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</si>
  <si>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</si>
  <si>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</si>
  <si>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</si>
  <si>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</si>
  <si>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</si>
  <si>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</si>
  <si>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</si>
  <si>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</si>
  <si>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</si>
  <si>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</si>
  <si>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</si>
  <si>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</si>
  <si>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</si>
  <si>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</si>
  <si>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</si>
  <si>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</si>
  <si>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</si>
  <si>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</si>
  <si>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</si>
  <si>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</si>
  <si>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</si>
  <si>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</si>
  <si>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</si>
  <si>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</si>
  <si>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</si>
  <si>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</si>
  <si>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</si>
  <si>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</si>
  <si>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</si>
  <si>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</si>
  <si>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</si>
  <si>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</si>
  <si>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</si>
  <si>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</si>
  <si>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</si>
  <si>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</si>
  <si>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</si>
  <si>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</si>
  <si>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</si>
  <si>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</si>
  <si>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</si>
  <si>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</si>
  <si>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</si>
  <si>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</si>
  <si>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</si>
  <si>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</si>
  <si>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</si>
  <si>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</si>
  <si>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</si>
  <si>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</si>
  <si>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</si>
  <si>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</si>
  <si>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</si>
  <si>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</si>
  <si>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</si>
  <si>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</si>
  <si>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</si>
  <si>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</si>
  <si>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</si>
  <si>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</si>
  <si>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</si>
  <si>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</si>
  <si>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</si>
  <si>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</si>
  <si>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</si>
  <si>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</si>
  <si>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</si>
  <si>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</si>
  <si>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</si>
  <si>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</si>
  <si>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</si>
  <si>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</si>
  <si>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</si>
  <si>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</si>
  <si>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</si>
  <si>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</si>
  <si>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</si>
  <si>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</si>
  <si>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</si>
  <si>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</si>
  <si>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</si>
  <si>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</si>
  <si>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</si>
  <si>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</si>
  <si>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</si>
  <si>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</si>
  <si>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</si>
  <si>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</si>
  <si>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</si>
  <si>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</si>
  <si>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</si>
  <si>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</si>
  <si>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</si>
  <si>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</si>
  <si>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</si>
  <si>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</si>
  <si>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</si>
  <si>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</si>
  <si>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</si>
  <si>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</si>
  <si>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</si>
  <si>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</si>
  <si>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</si>
  <si>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</si>
  <si>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</si>
  <si>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</si>
  <si>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</si>
  <si>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</si>
  <si>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</si>
  <si>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</si>
  <si>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</si>
  <si>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</si>
  <si>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</si>
  <si>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</si>
  <si>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</si>
  <si>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</si>
  <si>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</si>
  <si>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</si>
  <si>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</si>
  <si>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</si>
  <si>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</si>
  <si>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</si>
  <si>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</si>
  <si>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</si>
  <si>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</si>
  <si>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</si>
  <si>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</si>
  <si>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</si>
  <si>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</si>
  <si>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</si>
  <si>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</si>
  <si>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</si>
  <si>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</si>
  <si>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</si>
  <si>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</si>
  <si>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</si>
  <si>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</si>
  <si>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</si>
  <si>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</si>
  <si>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</si>
  <si>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</si>
  <si>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</si>
  <si>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</si>
  <si>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</si>
  <si>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</si>
  <si>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</si>
  <si>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</si>
  <si>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</si>
  <si>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</si>
  <si>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</si>
  <si>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</si>
  <si>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</si>
  <si>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</si>
  <si>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</si>
  <si>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</si>
  <si>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</si>
  <si>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</si>
  <si>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</si>
  <si>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</si>
  <si>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</si>
  <si>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</si>
  <si>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</si>
  <si>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</si>
  <si>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</si>
  <si>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</si>
  <si>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</si>
  <si>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</si>
  <si>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</si>
  <si>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</si>
  <si>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</si>
  <si>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</si>
  <si>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</si>
  <si>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</si>
  <si>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</si>
  <si>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</si>
  <si>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</si>
  <si>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</si>
  <si>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</si>
  <si>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</si>
  <si>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</si>
  <si>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</si>
  <si>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</si>
  <si>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</si>
  <si>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</si>
  <si>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</si>
  <si>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</si>
  <si>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</si>
  <si>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</si>
  <si>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</si>
  <si>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</si>
  <si>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</si>
  <si>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</si>
  <si>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</si>
  <si>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</si>
  <si>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</si>
  <si>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</si>
  <si>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</si>
  <si>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</si>
  <si>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</si>
  <si>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</si>
  <si>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</si>
  <si>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</si>
  <si>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</si>
  <si>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</si>
  <si>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</si>
  <si>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</si>
  <si>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</si>
  <si>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</si>
  <si>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</si>
  <si>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</si>
  <si>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</si>
  <si>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</si>
  <si>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</si>
  <si>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</si>
  <si>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</si>
  <si>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</si>
  <si>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</si>
  <si>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</si>
  <si>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</si>
  <si>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</si>
  <si>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</si>
  <si>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</si>
  <si>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</si>
  <si>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</si>
  <si>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</si>
  <si>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</si>
  <si>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</si>
  <si>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</si>
  <si>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</si>
  <si>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</si>
  <si>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</si>
  <si>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</si>
  <si>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</si>
  <si>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</si>
  <si>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</si>
  <si>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</si>
  <si>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</si>
  <si>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</si>
  <si>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</si>
  <si>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</si>
  <si>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</si>
  <si>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</si>
  <si>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</si>
  <si>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</si>
  <si>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</si>
  <si>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</si>
  <si>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</si>
  <si>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</si>
  <si>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</si>
  <si>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</si>
  <si>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</si>
  <si>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</si>
  <si>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</si>
  <si>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</si>
  <si>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</si>
  <si>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</si>
  <si>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</si>
  <si>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</si>
  <si>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</si>
  <si>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</si>
  <si>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</si>
  <si>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</si>
  <si>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</si>
  <si>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</si>
  <si>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</si>
  <si>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</si>
  <si>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</si>
  <si>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</si>
  <si>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</si>
  <si>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</si>
  <si>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</si>
  <si>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</si>
  <si>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</si>
  <si>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</si>
  <si>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</si>
  <si>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</si>
  <si>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</si>
  <si>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</si>
  <si>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</si>
  <si>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</si>
  <si>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</si>
  <si>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</si>
  <si>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</si>
  <si>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</si>
  <si>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</si>
  <si>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</si>
  <si>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</si>
  <si>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</si>
  <si>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</si>
  <si>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</si>
  <si>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</si>
  <si>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</si>
  <si>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</si>
  <si>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</si>
  <si>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</si>
  <si>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</si>
  <si>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</si>
  <si>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</si>
  <si>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</si>
  <si>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</si>
  <si>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</si>
  <si>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</si>
  <si>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</si>
  <si>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</si>
  <si>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</si>
  <si>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</si>
  <si>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</si>
  <si>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</si>
  <si>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</si>
  <si>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</si>
  <si>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</si>
  <si>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</si>
  <si>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</si>
  <si>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</si>
  <si>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</si>
  <si>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</si>
  <si>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</si>
  <si>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</si>
  <si>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</si>
  <si>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</si>
  <si>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</si>
  <si>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</si>
  <si>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</si>
  <si>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</si>
  <si>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</si>
  <si>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</si>
  <si>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</si>
  <si>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</si>
  <si>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</si>
  <si>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</si>
  <si>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</si>
  <si>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</si>
  <si>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</si>
  <si>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</si>
  <si>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</si>
  <si>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</si>
  <si>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</si>
  <si>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</si>
  <si>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</si>
  <si>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</si>
  <si>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</si>
  <si>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</si>
  <si>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</si>
  <si>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</si>
  <si>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</si>
  <si>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</si>
  <si>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</si>
  <si>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</si>
  <si>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</si>
  <si>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</si>
  <si>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</si>
  <si>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</si>
  <si>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</si>
  <si>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</si>
  <si>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</si>
  <si>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</si>
  <si>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</si>
  <si>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</si>
  <si>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</si>
  <si>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</si>
  <si>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</si>
  <si>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</si>
  <si>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</si>
  <si>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</si>
  <si>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</si>
  <si>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</si>
  <si>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</si>
  <si>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</si>
  <si>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</si>
  <si>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</si>
  <si>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</si>
  <si>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</si>
  <si>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</si>
  <si>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</si>
  <si>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</si>
  <si>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</si>
  <si>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</si>
  <si>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</si>
  <si>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</si>
  <si>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</si>
  <si>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</si>
  <si>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</si>
  <si>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</si>
  <si>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</si>
  <si>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</si>
  <si>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</si>
  <si>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</si>
  <si>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</si>
  <si>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</si>
  <si>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</si>
  <si>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</si>
  <si>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</si>
  <si>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</si>
  <si>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</si>
  <si>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</si>
  <si>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</si>
  <si>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</si>
  <si>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</si>
  <si>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</si>
  <si>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</si>
  <si>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</si>
  <si>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</si>
  <si>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</si>
  <si>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</si>
  <si>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</si>
  <si>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</si>
  <si>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</si>
  <si>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</si>
  <si>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</si>
  <si>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</si>
  <si>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</si>
  <si>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</si>
  <si>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</si>
  <si>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</si>
  <si>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</si>
  <si>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</si>
  <si>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</si>
  <si>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</si>
  <si>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</si>
  <si>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</si>
  <si>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</si>
  <si>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</si>
  <si>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</si>
  <si>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</si>
  <si>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</si>
  <si>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</si>
  <si>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</si>
  <si>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</si>
  <si>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</si>
  <si>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</si>
  <si>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</si>
  <si>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</si>
  <si>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</si>
  <si>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</si>
  <si>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</si>
  <si>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</si>
  <si>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</si>
  <si>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</si>
  <si>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</si>
  <si>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</si>
  <si>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</si>
  <si>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</si>
  <si>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</si>
  <si>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</si>
  <si>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</si>
  <si>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</si>
  <si>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</si>
  <si>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</si>
  <si>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</si>
  <si>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</si>
  <si>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</si>
  <si>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</si>
  <si>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</si>
  <si>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</si>
  <si>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</si>
  <si>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</si>
  <si>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</si>
  <si>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</si>
  <si>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</si>
  <si>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</si>
  <si>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</si>
  <si>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</si>
  <si>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</si>
  <si>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</si>
  <si>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</si>
  <si>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</si>
  <si>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</si>
  <si>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</si>
  <si>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</si>
  <si>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</si>
  <si>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</si>
  <si>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</si>
  <si>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</si>
  <si>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</si>
  <si>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</si>
  <si>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</si>
  <si>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</si>
  <si>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</si>
  <si>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</si>
  <si>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</si>
  <si>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</si>
  <si>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</si>
  <si>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</si>
  <si>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</si>
  <si>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</si>
  <si>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</si>
  <si>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</si>
  <si>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</si>
  <si>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</si>
  <si>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</si>
  <si>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</si>
  <si>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</si>
  <si>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</si>
  <si>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</si>
  <si>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</si>
  <si>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</si>
  <si>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</si>
  <si>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</si>
  <si>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</si>
  <si>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</si>
  <si>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</si>
  <si>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</si>
  <si>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</si>
  <si>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</si>
  <si>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</si>
  <si>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</si>
  <si>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</si>
  <si>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</si>
  <si>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</si>
  <si>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</si>
  <si>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</si>
  <si>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</si>
  <si>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</si>
  <si>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</si>
  <si>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</si>
  <si>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</si>
  <si>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</si>
  <si>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</si>
  <si>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</si>
  <si>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</si>
  <si>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</si>
  <si>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</si>
  <si>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</si>
  <si>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</si>
  <si>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</si>
  <si>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</si>
  <si>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</si>
  <si>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</si>
  <si>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</si>
  <si>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</si>
  <si>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</si>
  <si>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</si>
  <si>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</si>
  <si>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</si>
  <si>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</si>
  <si>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</si>
  <si>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</si>
  <si>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</si>
  <si>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</si>
  <si>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</si>
  <si>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</si>
  <si>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</si>
  <si>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</si>
  <si>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</si>
  <si>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</si>
  <si>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</si>
  <si>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</si>
  <si>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</si>
  <si>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</si>
  <si>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</si>
  <si>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</si>
  <si>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</si>
  <si>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</si>
  <si>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</si>
  <si>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</si>
  <si>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</si>
  <si>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</si>
  <si>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</si>
  <si>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</si>
  <si>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</si>
  <si>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</si>
  <si>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</si>
  <si>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</si>
  <si>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</si>
  <si>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</si>
  <si>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</si>
  <si>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</si>
  <si>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</si>
  <si>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</si>
  <si>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</si>
  <si>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</si>
  <si>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</si>
  <si>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</si>
  <si>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</si>
  <si>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</si>
  <si>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</si>
  <si>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</si>
  <si>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</si>
  <si>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</si>
  <si>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</si>
  <si>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</si>
  <si>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</si>
  <si>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</si>
  <si>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</si>
  <si>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</si>
  <si>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</si>
  <si>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</si>
  <si>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</si>
  <si>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</si>
  <si>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</si>
  <si>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</si>
  <si>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</si>
  <si>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</si>
  <si>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</si>
  <si>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</si>
  <si>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</si>
  <si>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</si>
  <si>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</si>
  <si>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</si>
  <si>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</si>
  <si>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</si>
  <si>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</si>
  <si>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</si>
  <si>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</si>
  <si>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</si>
  <si>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</si>
  <si>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</si>
  <si>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</si>
  <si>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</si>
  <si>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</si>
  <si>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</si>
  <si>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</si>
  <si>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</si>
  <si>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</si>
  <si>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</si>
  <si>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</si>
  <si>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</si>
  <si>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</si>
  <si>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</si>
  <si>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</si>
  <si>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</si>
  <si>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</si>
  <si>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</si>
  <si>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</si>
  <si>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</si>
  <si>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</si>
  <si>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</si>
  <si>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</si>
  <si>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</si>
  <si>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</si>
  <si>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</si>
  <si>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</si>
  <si>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</si>
  <si>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</si>
  <si>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</si>
  <si>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</si>
  <si>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</si>
  <si>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</si>
  <si>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</si>
  <si>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</si>
  <si>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</si>
  <si>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</si>
  <si>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</si>
  <si>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</si>
  <si>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</si>
  <si>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</si>
  <si>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</si>
  <si>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</si>
  <si>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</si>
  <si>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</si>
  <si>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</si>
  <si>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</si>
  <si>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</si>
  <si>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</si>
  <si>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</si>
  <si>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</si>
  <si>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</si>
  <si>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</si>
  <si>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</si>
  <si>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</si>
  <si>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</si>
  <si>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</si>
  <si>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</si>
  <si>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</si>
  <si>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</si>
  <si>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</si>
  <si>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</si>
  <si>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</si>
  <si>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</si>
  <si>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</si>
  <si>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</si>
  <si>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</si>
  <si>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</si>
  <si>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</si>
  <si>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</si>
  <si>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</si>
  <si>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</si>
  <si>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</si>
  <si>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</si>
  <si>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</si>
  <si>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</si>
  <si>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</si>
  <si>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</si>
  <si>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</si>
  <si>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</si>
  <si>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</si>
  <si>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</si>
  <si>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</si>
  <si>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</si>
  <si>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</si>
  <si>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</si>
  <si>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</si>
  <si>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</si>
  <si>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</si>
  <si>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</si>
  <si>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</si>
  <si>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</si>
  <si>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</si>
  <si>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</si>
  <si>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</si>
  <si>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</si>
  <si>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</si>
  <si>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</si>
  <si>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</si>
  <si>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</si>
  <si>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</si>
  <si>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</si>
  <si>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</si>
  <si>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</si>
  <si>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</si>
  <si>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</si>
  <si>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</si>
  <si>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</si>
  <si>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</si>
  <si>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</si>
  <si>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</si>
  <si>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</si>
  <si>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</si>
  <si>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</si>
  <si>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</si>
  <si>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</si>
  <si>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</si>
  <si>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</si>
  <si>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</si>
  <si>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</si>
  <si>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</si>
  <si>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</si>
  <si>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</si>
  <si>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</si>
  <si>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</si>
  <si>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</si>
  <si>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</si>
  <si>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</si>
  <si>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</si>
  <si>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</si>
  <si>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</si>
  <si>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</si>
  <si>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</si>
  <si>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</si>
  <si>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</si>
  <si>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</si>
  <si>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</si>
  <si>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</si>
  <si>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</si>
  <si>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</si>
  <si>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</si>
  <si>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</si>
  <si>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</si>
  <si>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</si>
  <si>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</si>
  <si>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</si>
  <si>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</si>
  <si>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</si>
  <si>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</si>
  <si>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</si>
  <si>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</si>
  <si>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</si>
  <si>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</si>
  <si>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</si>
  <si>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</si>
  <si>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</si>
  <si>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</si>
  <si>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</si>
  <si>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</si>
  <si>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</si>
  <si>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</si>
  <si>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</si>
  <si>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</si>
  <si>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</si>
  <si>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</si>
  <si>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</si>
  <si>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</si>
  <si>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</si>
  <si>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</si>
  <si>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</si>
  <si>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</si>
  <si>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</si>
  <si>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</si>
  <si>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</si>
  <si>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</si>
  <si>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</si>
  <si>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</si>
  <si>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</si>
  <si>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</si>
  <si>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</si>
  <si>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</si>
  <si>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</si>
  <si>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</si>
  <si>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</si>
  <si>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</si>
  <si>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</si>
  <si>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</si>
  <si>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</si>
  <si>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</si>
  <si>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</si>
  <si>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</si>
  <si>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</si>
  <si>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</si>
  <si>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</si>
  <si>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</si>
  <si>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</si>
  <si>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</si>
  <si>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</si>
  <si>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</si>
  <si>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</si>
  <si>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</si>
  <si>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</si>
  <si>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</si>
  <si>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</si>
  <si>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</si>
  <si>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</si>
  <si>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</si>
  <si>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</si>
  <si>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</si>
  <si>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</si>
  <si>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</si>
  <si>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</si>
  <si>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</si>
  <si>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</si>
  <si>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</si>
  <si>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</si>
  <si>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</si>
  <si>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</si>
  <si>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</si>
  <si>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</si>
  <si>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</si>
  <si>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</si>
  <si>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</si>
  <si>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</si>
  <si>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</si>
  <si>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</si>
  <si>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</si>
  <si>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</si>
  <si>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</si>
  <si>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</si>
  <si>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</si>
  <si>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</si>
  <si>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</si>
  <si>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</si>
  <si>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</si>
  <si>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</si>
  <si>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</si>
  <si>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</si>
  <si>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</si>
  <si>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</si>
  <si>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</si>
  <si>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</si>
  <si>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</si>
  <si>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</si>
  <si>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</si>
  <si>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</si>
  <si>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</si>
  <si>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</si>
  <si>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</si>
  <si>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</si>
  <si>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</si>
  <si>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</si>
  <si>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</si>
  <si>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</si>
  <si>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</si>
  <si>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</si>
  <si>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</si>
  <si>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</si>
  <si>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</si>
  <si>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</si>
  <si>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</si>
  <si>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</si>
  <si>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</si>
  <si>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</si>
  <si>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</si>
  <si>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</si>
  <si>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</si>
  <si>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</si>
  <si>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</si>
  <si>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</si>
  <si>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</si>
  <si>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</si>
  <si>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</si>
  <si>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</si>
  <si>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</si>
  <si>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</si>
  <si>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</si>
  <si>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</si>
  <si>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</si>
  <si>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</si>
  <si>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</si>
  <si>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</si>
  <si>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</si>
  <si>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</si>
  <si>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</si>
  <si>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</si>
  <si>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</si>
  <si>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</si>
  <si>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</si>
  <si>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</si>
  <si>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</si>
  <si>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</si>
  <si>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</si>
  <si>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</si>
  <si>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</si>
  <si>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</si>
  <si>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</si>
  <si>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</si>
  <si>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</si>
  <si>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</si>
  <si>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</si>
  <si>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</si>
  <si>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</si>
  <si>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</si>
  <si>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</si>
  <si>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</si>
  <si>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</si>
  <si>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</si>
  <si>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</si>
  <si>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</si>
  <si>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</si>
  <si>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</si>
  <si>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</si>
  <si>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</si>
  <si>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</si>
  <si>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</si>
  <si>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</si>
  <si>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</si>
  <si>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</si>
  <si>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</si>
  <si>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</si>
  <si>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</si>
  <si>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</si>
  <si>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</si>
  <si>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</si>
  <si>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</si>
  <si>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</si>
  <si>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</si>
  <si>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</si>
  <si>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</si>
  <si>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</si>
  <si>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</si>
  <si>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</si>
  <si>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</si>
  <si>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</si>
  <si>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</si>
  <si>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</si>
  <si>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</si>
  <si>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</si>
  <si>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</si>
  <si>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</si>
  <si>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</si>
  <si>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</si>
  <si>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</si>
  <si>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</si>
  <si>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</si>
  <si>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</si>
  <si>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</si>
  <si>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</si>
  <si>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</si>
  <si>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</si>
  <si>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</si>
  <si>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</si>
  <si>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</si>
  <si>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</si>
  <si>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</si>
  <si>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</si>
  <si>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</si>
  <si>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</si>
  <si>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</si>
  <si>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</si>
  <si>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</si>
  <si>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</si>
  <si>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</si>
  <si>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</si>
  <si>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</si>
  <si>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</si>
  <si>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</si>
  <si>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</si>
  <si>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</si>
  <si>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</si>
  <si>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</si>
  <si>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</si>
  <si>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</si>
  <si>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</si>
  <si>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</si>
  <si>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</si>
  <si>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</si>
  <si>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</si>
  <si>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</si>
  <si>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</si>
  <si>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</si>
  <si>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</si>
  <si>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</si>
  <si>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</si>
  <si>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</si>
  <si>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</si>
  <si>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</si>
  <si>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</si>
  <si>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</si>
  <si>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</si>
  <si>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</si>
  <si>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</si>
  <si>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</si>
  <si>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</si>
  <si>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</si>
  <si>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</si>
  <si>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</si>
  <si>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</si>
  <si>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</si>
  <si>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</si>
  <si>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</si>
  <si>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</si>
  <si>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</si>
  <si>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</si>
  <si>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</si>
  <si>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</si>
  <si>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</si>
  <si>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</si>
  <si>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</si>
  <si>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</si>
  <si>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</si>
  <si>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</si>
  <si>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</si>
  <si>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</si>
  <si>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</si>
  <si>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</si>
  <si>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</si>
  <si>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</si>
  <si>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</si>
  <si>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</si>
  <si>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</si>
  <si>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</si>
  <si>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</si>
  <si>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</si>
  <si>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</si>
  <si>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</si>
  <si>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</si>
  <si>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</si>
  <si>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</si>
  <si>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</si>
  <si>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</si>
  <si>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</si>
  <si>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</si>
  <si>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</si>
  <si>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</si>
  <si>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</si>
  <si>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</si>
  <si>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</si>
  <si>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</si>
  <si>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</si>
  <si>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</si>
  <si>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</si>
  <si>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</si>
  <si>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</si>
  <si>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</si>
  <si>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</si>
  <si>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</si>
  <si>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</si>
  <si>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</si>
  <si>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</si>
  <si>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</si>
  <si>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</si>
  <si>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</si>
  <si>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</si>
  <si>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</si>
  <si>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</si>
  <si>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</si>
  <si>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</si>
  <si>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</si>
  <si>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</si>
  <si>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</si>
  <si>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</si>
  <si>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</si>
  <si>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</si>
  <si>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</si>
  <si>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</si>
  <si>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</si>
  <si>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</si>
  <si>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</si>
  <si>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</si>
  <si>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</si>
  <si>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</si>
  <si>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</si>
  <si>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</si>
  <si>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</si>
  <si>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</si>
  <si>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</si>
  <si>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</si>
  <si>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</si>
  <si>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</si>
  <si>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</si>
  <si>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</si>
  <si>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</si>
  <si>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</si>
  <si>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</si>
  <si>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</si>
  <si>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</si>
  <si>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</si>
  <si>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</si>
  <si>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</si>
  <si>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</si>
  <si>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</si>
  <si>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</si>
  <si>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</si>
  <si>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</si>
  <si>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</si>
  <si>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</si>
  <si>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</si>
  <si>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</si>
  <si>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</si>
  <si>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</si>
  <si>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</si>
  <si>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</si>
  <si>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</si>
  <si>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</si>
  <si>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</si>
  <si>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</si>
  <si>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</si>
  <si>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</si>
  <si>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</si>
  <si>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</si>
  <si>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</si>
  <si>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</si>
  <si>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</si>
  <si>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</si>
  <si>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</si>
  <si>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</si>
  <si>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</si>
  <si>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</si>
  <si>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</si>
  <si>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</si>
  <si>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</si>
  <si>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</si>
  <si>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</si>
  <si>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</si>
  <si>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</si>
  <si>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</si>
  <si>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</si>
  <si>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</si>
  <si>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</si>
  <si>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</si>
  <si>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</si>
  <si>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</si>
  <si>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</si>
  <si>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</si>
  <si>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</si>
  <si>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</si>
  <si>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</si>
  <si>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</si>
  <si>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</si>
  <si>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</si>
  <si>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</si>
  <si>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</si>
  <si>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</si>
  <si>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</si>
  <si>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</si>
  <si>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</si>
  <si>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</si>
  <si>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</si>
  <si>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</si>
  <si>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</si>
  <si>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</si>
  <si>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</si>
  <si>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</si>
  <si>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</si>
  <si>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</si>
  <si>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</si>
  <si>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</si>
  <si>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</si>
  <si>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</si>
  <si>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</si>
  <si>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</si>
  <si>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</si>
  <si>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</si>
  <si>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</si>
  <si>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</si>
  <si>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</si>
  <si>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</si>
  <si>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</si>
  <si>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</si>
  <si>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</si>
  <si>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</si>
  <si>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</si>
  <si>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</si>
  <si>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</si>
  <si>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</si>
  <si>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</si>
  <si>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</si>
  <si>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</si>
  <si>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</si>
  <si>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</si>
  <si>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</si>
  <si>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</si>
  <si>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</si>
  <si>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</si>
  <si>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</si>
  <si>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</si>
  <si>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</si>
  <si>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</si>
  <si>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</si>
  <si>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</si>
  <si>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</si>
  <si>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</si>
  <si>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</si>
  <si>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</si>
  <si>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</si>
  <si>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</si>
  <si>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</si>
  <si>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</si>
  <si>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</si>
  <si>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</si>
  <si>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</si>
  <si>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</si>
  <si>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</si>
  <si>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</si>
  <si>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</si>
  <si>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</si>
  <si>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</si>
  <si>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</si>
  <si>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</si>
  <si>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</si>
  <si>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</si>
  <si>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</si>
  <si>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</si>
  <si>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</si>
  <si>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</si>
  <si>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</si>
  <si>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</si>
  <si>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</si>
  <si>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</si>
  <si>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</si>
  <si>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</si>
  <si>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</si>
  <si>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</si>
  <si>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</si>
  <si>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</si>
  <si>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</si>
  <si>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</si>
  <si>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</si>
  <si>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</si>
  <si>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</si>
  <si>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</si>
  <si>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</si>
  <si>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</si>
  <si>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</si>
  <si>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</si>
  <si>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</si>
  <si>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</si>
  <si>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</si>
  <si>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</si>
  <si>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</si>
  <si>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</si>
  <si>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</si>
  <si>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</si>
  <si>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</si>
  <si>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</si>
  <si>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</si>
  <si>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</si>
  <si>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</si>
  <si>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</si>
  <si>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</si>
  <si>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</si>
  <si>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</si>
  <si>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</si>
  <si>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</si>
  <si>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</si>
  <si>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</si>
  <si>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</si>
  <si>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</si>
  <si>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</si>
  <si>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</si>
  <si>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</si>
  <si>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</si>
  <si>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</si>
  <si>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</si>
  <si>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</si>
  <si>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</si>
  <si>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</si>
  <si>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</si>
  <si>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</si>
  <si>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</si>
  <si>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</si>
  <si>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</si>
  <si>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</si>
  <si>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</si>
  <si>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</si>
  <si>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</si>
  <si>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</si>
  <si>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</si>
  <si>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</si>
  <si>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</si>
  <si>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</si>
  <si>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</si>
  <si>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</si>
  <si>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</si>
  <si>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</si>
  <si>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</si>
  <si>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</si>
  <si>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</si>
  <si>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</si>
  <si>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</si>
  <si>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</si>
  <si>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</si>
  <si>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</si>
  <si>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</si>
  <si>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</si>
  <si>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</si>
  <si>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</si>
  <si>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</si>
  <si>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</si>
  <si>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</si>
  <si>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</si>
  <si>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</si>
  <si>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</si>
  <si>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</si>
  <si>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</si>
  <si>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</si>
  <si>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</si>
  <si>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</si>
  <si>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</si>
  <si>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</si>
  <si>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</si>
  <si>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</si>
  <si>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</si>
  <si>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</si>
  <si>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</si>
  <si>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</si>
  <si>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</si>
  <si>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</si>
  <si>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</si>
  <si>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</si>
  <si>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</si>
  <si>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</si>
  <si>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</si>
  <si>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</si>
  <si>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</si>
  <si>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</si>
  <si>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</si>
  <si>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</si>
  <si>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</si>
  <si>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</si>
  <si>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</si>
  <si>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</si>
  <si>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</si>
  <si>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</si>
  <si>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</si>
  <si>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</si>
  <si>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</si>
  <si>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</si>
  <si>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</si>
  <si>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</si>
  <si>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</si>
  <si>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</si>
  <si>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</si>
  <si>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</si>
  <si>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</si>
  <si>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</si>
  <si>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</si>
  <si>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</si>
  <si>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</si>
  <si>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</si>
  <si>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</si>
  <si>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</si>
  <si>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</si>
  <si>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</si>
  <si>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</si>
  <si>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</si>
  <si>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</si>
  <si>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</si>
  <si>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</si>
  <si>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</si>
  <si>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</si>
  <si>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</si>
  <si>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</si>
  <si>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</si>
  <si>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</si>
  <si>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</si>
  <si>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</si>
  <si>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</si>
  <si>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</si>
  <si>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</si>
  <si>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</si>
  <si>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</si>
  <si>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</si>
  <si>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</si>
  <si>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</si>
  <si>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</si>
  <si>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</si>
  <si>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</si>
  <si>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</si>
  <si>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</si>
  <si>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</si>
  <si>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</si>
  <si>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</si>
  <si>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</si>
  <si>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</si>
  <si>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</si>
  <si>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</si>
  <si>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</si>
  <si>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</si>
  <si>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</si>
  <si>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</si>
  <si>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</si>
  <si>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</si>
  <si>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</si>
  <si>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</si>
  <si>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</si>
  <si>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</si>
  <si>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</si>
  <si>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</si>
  <si>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</si>
  <si>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</si>
  <si>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</si>
  <si>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</si>
  <si>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</si>
  <si>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</si>
  <si>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</si>
  <si>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</si>
  <si>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</si>
  <si>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</si>
  <si>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</si>
  <si>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</si>
  <si>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</si>
  <si>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</si>
  <si>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</si>
  <si>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</si>
  <si>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</si>
  <si>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</si>
  <si>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</si>
  <si>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</si>
  <si>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</si>
  <si>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</si>
  <si>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</si>
  <si>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</si>
  <si>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</si>
  <si>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</si>
  <si>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</si>
  <si>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</si>
  <si>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</si>
  <si>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</si>
  <si>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</si>
  <si>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</si>
  <si>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</si>
  <si>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</si>
  <si>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</si>
  <si>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</si>
  <si>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</si>
  <si>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</si>
  <si>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</si>
  <si>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</si>
  <si>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</si>
  <si>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</si>
  <si>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</si>
  <si>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</si>
  <si>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</si>
  <si>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</si>
  <si>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</si>
  <si>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</si>
  <si>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</si>
  <si>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</si>
  <si>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</si>
  <si>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</si>
  <si>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</si>
  <si>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</si>
  <si>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</si>
  <si>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</si>
  <si>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</si>
  <si>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</si>
  <si>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</si>
  <si>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</si>
  <si>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</si>
  <si>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</si>
  <si>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</si>
  <si>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</si>
  <si>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</si>
  <si>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</si>
  <si>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</si>
  <si>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</si>
  <si>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</si>
  <si>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</si>
  <si>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</si>
  <si>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</si>
  <si>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</si>
  <si>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</si>
  <si>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</si>
  <si>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</si>
  <si>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</si>
  <si>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</si>
  <si>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</si>
  <si>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</si>
  <si>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</si>
  <si>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</si>
  <si>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</si>
  <si>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</si>
  <si>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</si>
  <si>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</si>
  <si>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</si>
  <si>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</si>
  <si>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</si>
  <si>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</si>
  <si>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</si>
  <si>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</si>
  <si>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</si>
  <si>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</si>
  <si>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</si>
  <si>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</si>
  <si>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</si>
  <si>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</si>
  <si>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</si>
  <si>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</si>
  <si>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</si>
  <si>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</si>
  <si>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</si>
  <si>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</si>
  <si>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</si>
  <si>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</si>
  <si>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</si>
  <si>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</si>
  <si>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</si>
  <si>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</si>
  <si>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</si>
  <si>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</si>
  <si>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</si>
  <si>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</si>
  <si>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</si>
  <si>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</si>
  <si>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</si>
  <si>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</si>
  <si>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</si>
  <si>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</si>
  <si>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</si>
  <si>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</si>
  <si>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</si>
  <si>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</si>
  <si>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</si>
  <si>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</si>
  <si>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</si>
  <si>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</si>
  <si>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</si>
  <si>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</si>
  <si>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</si>
  <si>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</si>
  <si>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</si>
  <si>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</si>
  <si>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</si>
  <si>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</si>
  <si>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</si>
  <si>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</si>
  <si>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</si>
  <si>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</si>
  <si>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</si>
  <si>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</si>
  <si>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</si>
  <si>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</si>
  <si>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</si>
  <si>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</si>
  <si>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</si>
  <si>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</si>
  <si>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</si>
  <si>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</si>
  <si>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</si>
  <si>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</si>
  <si>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</si>
  <si>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</si>
  <si>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</si>
  <si>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</si>
  <si>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</si>
  <si>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</si>
  <si>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</si>
  <si>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</si>
  <si>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</si>
  <si>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</si>
  <si>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</si>
  <si>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</si>
  <si>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</si>
  <si>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</si>
  <si>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</si>
  <si>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</si>
  <si>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</si>
  <si>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</si>
  <si>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</si>
  <si>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</si>
  <si>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</si>
  <si>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</si>
  <si>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</si>
  <si>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</si>
  <si>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</si>
  <si>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</si>
  <si>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</si>
  <si>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</si>
  <si>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</si>
  <si>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</si>
  <si>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</si>
  <si>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</si>
  <si>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</si>
  <si>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</si>
  <si>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</si>
  <si>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</si>
  <si>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</si>
  <si>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</si>
  <si>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</si>
  <si>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</si>
  <si>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</si>
  <si>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</si>
  <si>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</si>
  <si>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</si>
  <si>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</si>
  <si>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</si>
  <si>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</si>
  <si>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</si>
  <si>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</si>
  <si>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</si>
  <si>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</si>
  <si>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</si>
  <si>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</si>
  <si>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</si>
  <si>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</si>
  <si>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</si>
  <si>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</si>
  <si>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</si>
  <si>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</si>
  <si>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</si>
  <si>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</si>
  <si>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</si>
  <si>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</si>
  <si>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</si>
  <si>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</si>
  <si>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</si>
  <si>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</si>
  <si>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</si>
  <si>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</si>
  <si>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</si>
  <si>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</si>
  <si>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</si>
  <si>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</si>
  <si>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</si>
  <si>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</si>
  <si>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</si>
  <si>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</si>
  <si>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</si>
  <si>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</si>
  <si>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</si>
  <si>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</si>
  <si>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</si>
  <si>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</si>
  <si>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</si>
  <si>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</si>
  <si>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</si>
  <si>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</si>
  <si>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</si>
  <si>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</si>
  <si>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</si>
  <si>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</si>
  <si>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</si>
  <si>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</si>
  <si>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</si>
  <si>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</si>
  <si>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</si>
  <si>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</si>
  <si>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</si>
  <si>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</si>
  <si>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</si>
  <si>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</si>
  <si>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</si>
  <si>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</si>
  <si>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</si>
  <si>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</si>
  <si>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</si>
  <si>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</si>
  <si>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</si>
  <si>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</si>
  <si>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</si>
  <si>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</si>
  <si>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</si>
  <si>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</si>
  <si>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</si>
  <si>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</si>
  <si>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</si>
  <si>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</si>
  <si>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</si>
  <si>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</si>
  <si>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</si>
  <si>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</si>
  <si>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</si>
  <si>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</si>
  <si>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</si>
  <si>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</si>
  <si>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</si>
  <si>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</si>
  <si>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</si>
  <si>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</si>
  <si>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</si>
  <si>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</si>
  <si>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</si>
  <si>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</si>
  <si>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</si>
  <si>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</si>
  <si>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</si>
  <si>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</si>
  <si>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</si>
  <si>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</si>
  <si>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</si>
  <si>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</si>
  <si>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</si>
  <si>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</si>
  <si>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</si>
  <si>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</si>
  <si>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</si>
  <si>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</si>
  <si>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</si>
  <si>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</si>
  <si>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</si>
  <si>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</si>
  <si>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</si>
  <si>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</si>
  <si>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</si>
  <si>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</si>
  <si>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</si>
  <si>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</si>
  <si>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</si>
  <si>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</si>
  <si>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</si>
  <si>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</si>
  <si>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</si>
  <si>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</si>
  <si>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</si>
  <si>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</si>
  <si>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</si>
  <si>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</si>
  <si>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</si>
  <si>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</si>
  <si>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</si>
  <si>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</si>
  <si>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</si>
  <si>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</si>
  <si>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</si>
  <si>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</si>
  <si>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</si>
  <si>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</si>
  <si>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</si>
  <si>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</si>
  <si>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</si>
  <si>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</si>
  <si>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</si>
  <si>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</si>
  <si>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</si>
  <si>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</si>
  <si>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</si>
  <si>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</si>
  <si>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</si>
  <si>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</si>
  <si>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</si>
  <si>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</si>
  <si>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</si>
  <si>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</si>
  <si>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</si>
  <si>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</si>
  <si>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</si>
  <si>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</si>
  <si>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</si>
  <si>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</si>
  <si>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</si>
  <si>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</si>
  <si>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</si>
  <si>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</si>
  <si>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</si>
  <si>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</si>
  <si>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</si>
  <si>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</si>
  <si>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</si>
  <si>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</si>
  <si>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</si>
  <si>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</si>
  <si>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</si>
  <si>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</si>
  <si>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</si>
  <si>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</si>
  <si>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</si>
  <si>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</si>
  <si>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</si>
  <si>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</si>
  <si>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</si>
  <si>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</si>
  <si>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</si>
  <si>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</si>
  <si>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</si>
  <si>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</si>
  <si>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</si>
  <si>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</si>
  <si>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</si>
  <si>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</si>
  <si>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</si>
  <si>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</si>
  <si>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</si>
  <si>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</si>
  <si>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</si>
  <si>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</si>
  <si>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</si>
  <si>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</si>
  <si>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</si>
  <si>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</si>
  <si>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</si>
  <si>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</si>
  <si>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</si>
  <si>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</si>
  <si>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</si>
  <si>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</si>
  <si>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</si>
  <si>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</si>
  <si>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</si>
  <si>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</si>
  <si>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</si>
  <si>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</si>
  <si>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</si>
  <si>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</si>
  <si>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</si>
  <si>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</si>
  <si>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</si>
  <si>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</si>
  <si>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</si>
  <si>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</si>
  <si>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</si>
  <si>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</si>
  <si>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</si>
  <si>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</si>
  <si>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</si>
  <si>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</si>
  <si>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</si>
  <si>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</si>
  <si>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</si>
  <si>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</si>
  <si>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</si>
  <si>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</si>
  <si>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</si>
  <si>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</si>
  <si>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</si>
  <si>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</si>
  <si>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</si>
  <si>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</si>
  <si>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</si>
  <si>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</si>
  <si>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</si>
  <si>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</si>
  <si>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</si>
  <si>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</si>
  <si>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</si>
  <si>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</si>
  <si>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</si>
  <si>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</si>
  <si>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</si>
  <si>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</si>
  <si>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</si>
  <si>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</si>
  <si>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</si>
  <si>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</si>
  <si>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</si>
  <si>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</si>
  <si>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</si>
  <si>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</si>
  <si>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</si>
  <si>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</si>
  <si>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</si>
  <si>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</si>
  <si>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</si>
  <si>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</si>
  <si>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</si>
  <si>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</si>
  <si>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</si>
  <si>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</si>
  <si>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</si>
  <si>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</si>
  <si>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</si>
  <si>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</si>
  <si>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</si>
  <si>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</si>
  <si>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</si>
  <si>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</si>
  <si>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</si>
  <si>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</si>
  <si>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</si>
  <si>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</si>
  <si>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</si>
  <si>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</si>
  <si>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</si>
  <si>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</si>
  <si>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</si>
  <si>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</si>
  <si>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</si>
  <si>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</si>
  <si>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</si>
  <si>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</si>
  <si>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</si>
  <si>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</si>
  <si>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</si>
  <si>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</si>
  <si>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</si>
  <si>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</si>
  <si>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</si>
  <si>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</si>
  <si>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</si>
  <si>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</si>
  <si>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</si>
  <si>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</si>
  <si>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</si>
  <si>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</si>
  <si>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</si>
  <si>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</si>
  <si>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</si>
  <si>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</si>
  <si>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</si>
  <si>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</si>
  <si>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</si>
  <si>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</si>
  <si>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</si>
  <si>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</si>
  <si>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</si>
  <si>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</si>
  <si>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</si>
  <si>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</si>
  <si>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</si>
  <si>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</si>
  <si>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</si>
  <si>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</si>
  <si>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</si>
  <si>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</si>
  <si>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</si>
  <si>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</si>
  <si>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</si>
  <si>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</si>
  <si>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</si>
  <si>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</si>
  <si>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</si>
  <si>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</si>
  <si>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</si>
  <si>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</si>
  <si>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</si>
  <si>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</si>
  <si>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</si>
  <si>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</si>
  <si>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</si>
  <si>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</si>
  <si>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</si>
  <si>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</si>
  <si>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</si>
  <si>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</si>
  <si>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</si>
  <si>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</si>
  <si>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</si>
  <si>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</si>
  <si>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</si>
  <si>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</si>
  <si>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</si>
  <si>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</si>
  <si>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</si>
  <si>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</si>
  <si>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</si>
  <si>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</si>
  <si>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</si>
  <si>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</si>
  <si>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</si>
  <si>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</si>
  <si>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</si>
  <si>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</si>
  <si>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</si>
  <si>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</si>
  <si>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</si>
  <si>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</si>
  <si>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</si>
  <si>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</si>
  <si>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</si>
  <si>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</si>
  <si>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</si>
  <si>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</si>
  <si>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</si>
  <si>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</si>
  <si>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</si>
  <si>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</si>
  <si>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</si>
  <si>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</si>
  <si>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</si>
  <si>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</si>
  <si>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</si>
  <si>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</si>
  <si>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</si>
  <si>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</si>
  <si>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</si>
  <si>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</si>
  <si>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</si>
  <si>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</si>
  <si>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</si>
  <si>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</si>
  <si>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</si>
  <si>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</si>
  <si>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</si>
  <si>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</si>
  <si>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</si>
  <si>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</si>
  <si>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</si>
  <si>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</si>
  <si>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</si>
  <si>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</si>
  <si>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</si>
  <si>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</si>
  <si>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</si>
  <si>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</si>
  <si>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</si>
  <si>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</si>
  <si>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</si>
  <si>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</si>
  <si>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</si>
  <si>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</si>
  <si>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</si>
  <si>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</si>
  <si>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</si>
  <si>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</si>
  <si>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</si>
  <si>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</si>
  <si>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</si>
  <si>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</si>
  <si>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</si>
  <si>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</si>
  <si>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</si>
  <si>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</si>
  <si>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</si>
  <si>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</si>
  <si>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</si>
  <si>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</si>
  <si>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</si>
  <si>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</si>
  <si>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</si>
  <si>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</si>
  <si>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</si>
  <si>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</si>
  <si>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</si>
  <si>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</si>
  <si>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</si>
  <si>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</si>
  <si>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</si>
  <si>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</si>
  <si>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</si>
  <si>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</si>
  <si>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</si>
  <si>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</si>
  <si>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</si>
  <si>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</si>
  <si>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</si>
  <si>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</si>
  <si>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</si>
  <si>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</si>
  <si>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</si>
  <si>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</si>
  <si>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</si>
  <si>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</si>
  <si>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</si>
  <si>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</si>
  <si>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</si>
  <si>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</si>
  <si>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</si>
  <si>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</si>
  <si>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</si>
  <si>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</si>
  <si>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</si>
  <si>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</si>
  <si>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</si>
  <si>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</si>
  <si>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</si>
  <si>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</si>
  <si>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</si>
  <si>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</si>
  <si>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</si>
  <si>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</si>
  <si>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</si>
  <si>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</si>
  <si>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</si>
  <si>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</si>
  <si>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</si>
  <si>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</si>
  <si>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</si>
  <si>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</si>
  <si>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</si>
  <si>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</si>
  <si>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</si>
  <si>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</si>
  <si>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</si>
  <si>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</si>
  <si>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</si>
  <si>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</si>
  <si>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</si>
  <si>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</si>
  <si>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</si>
  <si>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</si>
  <si>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</si>
  <si>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</si>
  <si>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</si>
  <si>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</si>
  <si>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</si>
  <si>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</si>
  <si>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</si>
  <si>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</si>
  <si>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</si>
  <si>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</si>
  <si>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</si>
  <si>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</si>
  <si>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</si>
  <si>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</si>
  <si>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</si>
  <si>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</si>
  <si>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</si>
  <si>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</si>
  <si>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</si>
  <si>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</si>
  <si>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</si>
  <si>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</si>
  <si>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</si>
  <si>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</si>
  <si>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</si>
  <si>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</si>
  <si>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</si>
  <si>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</si>
  <si>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</si>
  <si>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</si>
  <si>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</si>
  <si>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</si>
  <si>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</si>
  <si>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</si>
  <si>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</si>
  <si>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</si>
  <si>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</si>
  <si>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</si>
  <si>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</si>
  <si>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</si>
  <si>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</si>
  <si>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</si>
  <si>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</si>
  <si>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</si>
  <si>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</si>
  <si>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</si>
  <si>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</si>
  <si>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</si>
  <si>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</si>
  <si>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</si>
  <si>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</si>
  <si>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</si>
  <si>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</si>
  <si>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</si>
  <si>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</si>
  <si>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</si>
  <si>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</si>
  <si>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</si>
  <si>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</si>
  <si>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</si>
  <si>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</si>
  <si>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</si>
  <si>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</si>
  <si>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</si>
  <si>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</si>
  <si>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</si>
  <si>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</si>
  <si>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</si>
  <si>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</si>
  <si>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</si>
  <si>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</si>
  <si>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</si>
  <si>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</si>
  <si>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</si>
  <si>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</si>
  <si>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</si>
  <si>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</si>
  <si>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</si>
  <si>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</si>
  <si>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</si>
  <si>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</si>
  <si>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</si>
  <si>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</si>
  <si>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</si>
  <si>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</si>
  <si>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</si>
  <si>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</si>
  <si>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</si>
  <si>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</si>
  <si>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</si>
  <si>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</si>
  <si>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</si>
  <si>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</si>
  <si>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</si>
  <si>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</si>
  <si>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</si>
  <si>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</si>
  <si>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</si>
  <si>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</si>
  <si>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</si>
  <si>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</si>
  <si>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</si>
  <si>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</si>
  <si>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</si>
  <si>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</si>
  <si>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</si>
  <si>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</si>
  <si>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</si>
  <si>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</si>
  <si>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</si>
  <si>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</si>
  <si>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</si>
  <si>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</si>
  <si>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</si>
  <si>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</si>
  <si>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</si>
  <si>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</si>
  <si>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</si>
  <si>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</si>
  <si>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</si>
  <si>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</si>
  <si>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</si>
  <si>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</si>
  <si>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</si>
  <si>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</si>
  <si>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</si>
  <si>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</si>
  <si>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</si>
  <si>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</si>
  <si>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</si>
  <si>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</si>
  <si>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</si>
  <si>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</si>
  <si>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</si>
  <si>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</si>
  <si>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</si>
  <si>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</si>
  <si>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</si>
  <si>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</si>
  <si>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</si>
  <si>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</si>
  <si>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</si>
  <si>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</si>
  <si>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</si>
  <si>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</si>
  <si>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</si>
  <si>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</si>
  <si>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</si>
  <si>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</si>
  <si>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</si>
  <si>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</si>
  <si>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</si>
  <si>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</si>
  <si>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</si>
  <si>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</si>
  <si>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</si>
  <si>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</si>
  <si>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</si>
  <si>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</si>
  <si>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</si>
  <si>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</si>
  <si>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</si>
  <si>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</si>
  <si>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</si>
  <si>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</si>
  <si>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</si>
  <si>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</si>
  <si>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</si>
  <si>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</si>
  <si>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</si>
  <si>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</si>
  <si>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</si>
  <si>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</si>
  <si>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</si>
  <si>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</si>
  <si>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</si>
  <si>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</si>
  <si>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</si>
  <si>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</si>
  <si>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</si>
  <si>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</si>
  <si>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</si>
  <si>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</si>
  <si>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</si>
  <si>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</si>
  <si>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</si>
  <si>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</si>
  <si>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</si>
  <si>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</si>
  <si>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</si>
  <si>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</si>
  <si>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</si>
  <si>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</si>
  <si>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</si>
  <si>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</si>
  <si>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</si>
  <si>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</si>
  <si>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</si>
  <si>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</si>
  <si>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</si>
  <si>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</si>
  <si>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</si>
  <si>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</si>
  <si>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</si>
  <si>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</si>
  <si>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</si>
  <si>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</si>
  <si>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</si>
  <si>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</si>
  <si>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</si>
  <si>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</si>
  <si>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</si>
  <si>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</si>
  <si>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</si>
  <si>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</si>
  <si>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</si>
  <si>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</si>
  <si>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</si>
  <si>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</si>
  <si>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</si>
  <si>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</si>
  <si>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</si>
  <si>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</si>
  <si>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</si>
  <si>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</si>
  <si>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</si>
  <si>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</si>
  <si>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</si>
  <si>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</si>
  <si>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</si>
  <si>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</si>
  <si>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</si>
  <si>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</si>
  <si>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</si>
  <si>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</si>
  <si>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</si>
  <si>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</si>
  <si>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</si>
  <si>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</si>
  <si>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</si>
  <si>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</si>
  <si>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</si>
  <si>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</si>
  <si>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</si>
  <si>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</si>
  <si>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</si>
  <si>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</si>
  <si>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</si>
  <si>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</si>
  <si>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</si>
  <si>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</si>
  <si>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</si>
  <si>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</si>
  <si>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</si>
  <si>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</si>
  <si>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</si>
  <si>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</si>
  <si>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</si>
  <si>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</si>
  <si>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</si>
  <si>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</si>
  <si>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</si>
  <si>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</si>
  <si>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</si>
  <si>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</si>
  <si>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</si>
  <si>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</si>
  <si>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</si>
  <si>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</si>
  <si>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</si>
  <si>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</si>
  <si>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</si>
  <si>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</si>
  <si>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</si>
  <si>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</si>
  <si>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</si>
  <si>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</si>
  <si>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</si>
  <si>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</si>
  <si>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</si>
  <si>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</si>
  <si>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</si>
  <si>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</si>
  <si>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</si>
  <si>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</si>
  <si>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</si>
  <si>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</si>
  <si>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</si>
  <si>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</si>
  <si>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</si>
  <si>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</si>
  <si>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</si>
  <si>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</si>
  <si>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</si>
  <si>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</si>
  <si>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</si>
  <si>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</si>
  <si>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</si>
  <si>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</si>
  <si>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</si>
  <si>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</si>
  <si>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</si>
  <si>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</si>
  <si>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</si>
  <si>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</si>
  <si>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</si>
  <si>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</si>
  <si>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</si>
  <si>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</si>
  <si>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</si>
  <si>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</si>
  <si>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</si>
  <si>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</si>
  <si>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</si>
  <si>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</si>
  <si>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</si>
  <si>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</si>
  <si>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</si>
  <si>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</si>
  <si>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</si>
  <si>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</si>
  <si>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</si>
  <si>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</si>
  <si>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</si>
  <si>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</si>
  <si>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</si>
  <si>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</si>
  <si>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</si>
  <si>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</si>
  <si>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</si>
  <si>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</si>
  <si>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</si>
  <si>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</si>
  <si>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</si>
  <si>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</si>
  <si>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</si>
  <si>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</si>
  <si>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</si>
  <si>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</si>
  <si>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</si>
  <si>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</si>
  <si>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</si>
  <si>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</si>
  <si>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</si>
  <si>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</si>
  <si>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</si>
  <si>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</si>
  <si>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</si>
  <si>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</si>
  <si>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</si>
  <si>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</si>
  <si>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</si>
  <si>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</si>
  <si>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</si>
  <si>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</si>
  <si>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</si>
  <si>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</si>
  <si>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</si>
  <si>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</si>
  <si>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</si>
  <si>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</si>
  <si>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</si>
  <si>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</si>
  <si>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</si>
  <si>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</si>
  <si>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</si>
  <si>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</si>
  <si>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</si>
  <si>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</si>
  <si>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</si>
  <si>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</si>
  <si>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</si>
  <si>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</si>
  <si>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</si>
  <si>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</si>
  <si>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</si>
  <si>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</si>
  <si>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</si>
  <si>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</si>
  <si>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</si>
  <si>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</si>
  <si>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</si>
  <si>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</si>
  <si>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</si>
  <si>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</si>
  <si>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</si>
  <si>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</si>
  <si>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</si>
  <si>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</si>
  <si>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</si>
  <si>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</si>
  <si>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</si>
  <si>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</si>
  <si>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</si>
  <si>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</si>
  <si>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</si>
  <si>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</si>
  <si>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</si>
  <si>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</si>
  <si>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</si>
  <si>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</si>
  <si>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</si>
  <si>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</si>
  <si>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</si>
  <si>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</si>
  <si>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</si>
  <si>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</si>
  <si>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</si>
  <si>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</si>
  <si>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</si>
  <si>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</si>
  <si>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</si>
  <si>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</si>
  <si>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</si>
  <si>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</si>
  <si>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</si>
  <si>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</si>
  <si>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</si>
  <si>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</si>
  <si>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</si>
  <si>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</si>
  <si>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</si>
  <si>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</si>
  <si>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</si>
  <si>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</si>
  <si>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</si>
  <si>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</si>
  <si>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</si>
  <si>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</si>
  <si>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</si>
  <si>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</si>
  <si>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</si>
  <si>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</si>
  <si>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</si>
  <si>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</si>
  <si>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</si>
  <si>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</si>
  <si>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</si>
  <si>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</si>
  <si>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</si>
  <si>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</si>
  <si>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</si>
  <si>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</si>
  <si>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</si>
  <si>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</si>
  <si>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</si>
  <si>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</si>
  <si>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</si>
  <si>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</si>
  <si>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</si>
  <si>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</si>
  <si>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</si>
  <si>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</si>
  <si>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</si>
  <si>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</si>
  <si>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</si>
  <si>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</si>
  <si>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</si>
  <si>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</si>
  <si>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</si>
  <si>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</si>
  <si>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</si>
  <si>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</si>
  <si>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</si>
  <si>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</si>
  <si>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</si>
  <si>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</si>
  <si>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</si>
  <si>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</si>
  <si>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</si>
  <si>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</si>
  <si>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</si>
  <si>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</si>
  <si>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</si>
  <si>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</si>
  <si>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</si>
  <si>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</si>
  <si>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</si>
  <si>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</si>
  <si>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</si>
  <si>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</si>
  <si>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</si>
  <si>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</si>
  <si>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</si>
  <si>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</si>
  <si>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</si>
  <si>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</si>
  <si>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</si>
  <si>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</si>
  <si>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</si>
  <si>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</si>
  <si>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</si>
  <si>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</si>
  <si>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</si>
  <si>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</si>
  <si>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</si>
  <si>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</si>
  <si>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</si>
  <si>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</si>
  <si>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</si>
  <si>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</si>
  <si>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</si>
  <si>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</si>
  <si>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</si>
  <si>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</si>
  <si>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</si>
  <si>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</si>
  <si>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</si>
  <si>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</si>
  <si>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</si>
  <si>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</si>
  <si>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</si>
  <si>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</si>
  <si>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</si>
  <si>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</si>
  <si>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</si>
  <si>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</si>
  <si>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</si>
  <si>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</si>
  <si>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</si>
  <si>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</si>
  <si>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</si>
  <si>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</si>
  <si>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</si>
  <si>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</si>
  <si>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</si>
  <si>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</si>
  <si>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</si>
  <si>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</si>
  <si>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</si>
  <si>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</si>
  <si>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</si>
  <si>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</si>
  <si>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</si>
  <si>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</si>
  <si>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</si>
  <si>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</si>
  <si>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</si>
  <si>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</si>
  <si>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</si>
  <si>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</si>
  <si>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</si>
  <si>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</si>
  <si>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</si>
  <si>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</si>
  <si>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</si>
  <si>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</si>
  <si>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</si>
  <si>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</si>
  <si>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</si>
  <si>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</si>
  <si>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</si>
  <si>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</si>
  <si>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</si>
  <si>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</si>
  <si>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</si>
  <si>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</si>
  <si>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</si>
  <si>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</si>
  <si>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</si>
  <si>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</si>
  <si>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</si>
  <si>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</si>
  <si>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</si>
  <si>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</si>
  <si>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</si>
  <si>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</si>
  <si>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</si>
  <si>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</si>
  <si>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</si>
  <si>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</si>
  <si>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</si>
  <si>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</si>
  <si>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</si>
  <si>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</si>
  <si>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</si>
  <si>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</si>
  <si>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</si>
  <si>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</si>
  <si>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</si>
  <si>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</si>
  <si>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</si>
  <si>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</si>
  <si>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</si>
  <si>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</si>
  <si>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</si>
  <si>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</si>
  <si>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</si>
  <si>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</si>
  <si>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</si>
  <si>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</si>
  <si>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</si>
  <si>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</si>
  <si>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</si>
  <si>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</si>
  <si>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</si>
  <si>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</si>
  <si>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</si>
  <si>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</si>
  <si>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</si>
  <si>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</si>
  <si>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</si>
  <si>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</si>
  <si>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</si>
  <si>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</si>
  <si>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</si>
  <si>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</si>
  <si>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</si>
  <si>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</si>
  <si>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</si>
  <si>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</si>
  <si>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</si>
  <si>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</si>
  <si>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</si>
  <si>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</si>
  <si>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</si>
  <si>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</si>
  <si>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</si>
  <si>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</si>
  <si>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</si>
  <si>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</si>
  <si>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</si>
  <si>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</si>
  <si>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</si>
  <si>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</si>
  <si>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</si>
  <si>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</si>
  <si>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</si>
  <si>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</si>
  <si>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</si>
  <si>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</si>
  <si>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</si>
  <si>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</si>
  <si>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</si>
  <si>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</si>
  <si>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</si>
  <si>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</si>
  <si>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</si>
  <si>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</si>
  <si>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</si>
  <si>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</si>
  <si>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</si>
  <si>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</si>
  <si>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</si>
  <si>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</si>
  <si>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</si>
  <si>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</si>
  <si>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</si>
  <si>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</si>
  <si>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</si>
  <si>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</si>
  <si>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</si>
  <si>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</si>
  <si>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</si>
  <si>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</si>
  <si>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</si>
  <si>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</si>
  <si>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</si>
  <si>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</si>
  <si>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</si>
  <si>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</si>
  <si>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</si>
  <si>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</si>
  <si>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</si>
  <si>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</si>
  <si>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</si>
  <si>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</si>
  <si>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</si>
  <si>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</si>
  <si>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</si>
  <si>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</si>
  <si>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</si>
  <si>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</si>
  <si>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</si>
  <si>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</si>
  <si>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</si>
  <si>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</si>
  <si>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</si>
  <si>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</si>
  <si>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</si>
  <si>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</si>
  <si>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</si>
  <si>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</si>
  <si>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</si>
  <si>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</si>
  <si>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</si>
  <si>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</si>
  <si>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</si>
  <si>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</si>
  <si>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</si>
  <si>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</si>
  <si>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</si>
  <si>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</si>
  <si>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</si>
  <si>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</si>
  <si>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</si>
  <si>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</si>
  <si>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</si>
  <si>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</si>
  <si>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</si>
  <si>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</si>
  <si>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</si>
  <si>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</si>
  <si>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</si>
  <si>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</si>
  <si>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</si>
  <si>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</si>
  <si>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</si>
  <si>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</si>
  <si>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</si>
  <si>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</si>
  <si>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</si>
  <si>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</si>
  <si>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</si>
  <si>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</si>
  <si>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</si>
  <si>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</si>
  <si>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</si>
  <si>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</si>
  <si>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</si>
  <si>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</si>
  <si>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</si>
  <si>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</si>
  <si>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</si>
  <si>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</si>
  <si>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</si>
  <si>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</si>
  <si>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</si>
  <si>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</si>
  <si>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</si>
  <si>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</si>
  <si>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</si>
  <si>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</si>
  <si>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</si>
  <si>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</si>
  <si>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</si>
  <si>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</si>
  <si>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</si>
  <si>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</si>
  <si>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</si>
  <si>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</si>
  <si>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</si>
  <si>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</si>
  <si>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</si>
  <si>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</si>
  <si>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</si>
  <si>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</si>
  <si>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</si>
  <si>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</si>
  <si>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</si>
  <si>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</si>
  <si>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</si>
  <si>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</si>
  <si>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</si>
  <si>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</si>
  <si>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</si>
  <si>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</si>
  <si>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</si>
  <si>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</si>
  <si>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</si>
  <si>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</si>
  <si>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</si>
  <si>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</si>
  <si>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</si>
  <si>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</si>
  <si>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</si>
  <si>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</si>
  <si>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</si>
  <si>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</si>
  <si>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</si>
  <si>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</si>
  <si>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</si>
  <si>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</si>
  <si>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</si>
  <si>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</si>
  <si>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</si>
  <si>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</si>
  <si>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</si>
  <si>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</si>
  <si>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</si>
  <si>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</si>
  <si>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</si>
  <si>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</si>
  <si>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</si>
  <si>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</si>
  <si>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</si>
  <si>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</si>
  <si>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</si>
  <si>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</si>
  <si>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</si>
  <si>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</si>
  <si>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</si>
  <si>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</si>
  <si>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</si>
  <si>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</si>
  <si>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</si>
  <si>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</si>
  <si>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</si>
  <si>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</si>
  <si>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</si>
  <si>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</si>
  <si>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</si>
  <si>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</si>
  <si>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</si>
  <si>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</si>
  <si>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</si>
  <si>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</si>
  <si>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</si>
  <si>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</si>
  <si>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</si>
  <si>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</si>
  <si>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</si>
  <si>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</si>
  <si>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</si>
  <si>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</si>
  <si>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</si>
  <si>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</si>
  <si>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</si>
  <si>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</si>
  <si>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</si>
  <si>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</si>
  <si>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</si>
  <si>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</si>
  <si>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</si>
  <si>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</si>
  <si>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</si>
  <si>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</si>
  <si>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</si>
  <si>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</si>
  <si>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</si>
  <si>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</si>
  <si>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</si>
  <si>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</si>
  <si>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</si>
  <si>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</si>
  <si>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</si>
  <si>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</si>
  <si>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</si>
  <si>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</si>
  <si>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</si>
  <si>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</si>
  <si>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</si>
  <si>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</si>
  <si>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</si>
  <si>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</si>
  <si>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</si>
  <si>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</si>
  <si>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</si>
  <si>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</si>
  <si>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</si>
  <si>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</si>
  <si>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</si>
  <si>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</si>
  <si>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</si>
  <si>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</si>
  <si>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</si>
  <si>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</si>
  <si>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</si>
  <si>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</si>
  <si>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</si>
  <si>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</si>
  <si>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</si>
  <si>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</si>
  <si>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</si>
  <si>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</si>
  <si>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</si>
  <si>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</si>
  <si>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</si>
  <si>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</si>
  <si>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</si>
  <si>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</si>
  <si>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</si>
  <si>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</si>
  <si>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</si>
  <si>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</si>
  <si>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</si>
  <si>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</si>
  <si>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</si>
  <si>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</si>
  <si>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</si>
  <si>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</si>
  <si>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</si>
  <si>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</si>
  <si>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</si>
  <si>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</si>
  <si>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</si>
  <si>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</si>
  <si>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</si>
  <si>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</si>
  <si>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</si>
  <si>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</si>
  <si>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</si>
  <si>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</si>
  <si>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</si>
  <si>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</si>
  <si>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</si>
  <si>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</si>
  <si>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</si>
  <si>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</si>
  <si>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</si>
  <si>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</si>
  <si>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</si>
  <si>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</si>
  <si>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</si>
  <si>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</si>
  <si>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</si>
  <si>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</si>
  <si>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</si>
  <si>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</si>
  <si>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</si>
  <si>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</si>
  <si>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</si>
  <si>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</si>
  <si>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</si>
  <si>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</si>
  <si>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</si>
  <si>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</si>
  <si>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</si>
  <si>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</si>
  <si>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</si>
  <si>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</si>
  <si>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</si>
  <si>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</si>
  <si>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</si>
  <si>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</si>
  <si>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</si>
  <si>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</si>
  <si>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</si>
  <si>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</si>
  <si>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</si>
  <si>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</si>
  <si>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</si>
  <si>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</si>
  <si>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</si>
  <si>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</si>
  <si>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</si>
  <si>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</si>
  <si>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</si>
  <si>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</si>
  <si>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</si>
  <si>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</si>
  <si>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</si>
  <si>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</si>
  <si>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</si>
  <si>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</si>
  <si>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</si>
  <si>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</si>
  <si>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</si>
  <si>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</si>
  <si>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</si>
  <si>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</si>
  <si>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</si>
  <si>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</si>
  <si>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</si>
  <si>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</si>
  <si>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</si>
  <si>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</si>
  <si>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</si>
  <si>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</si>
  <si>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</si>
  <si>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</si>
  <si>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</si>
  <si>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</si>
  <si>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</si>
  <si>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</si>
  <si>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</si>
  <si>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</si>
  <si>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</si>
  <si>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</si>
  <si>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</si>
  <si>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</si>
  <si>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</si>
  <si>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</si>
  <si>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</si>
  <si>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</si>
  <si>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</si>
  <si>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</si>
  <si>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</si>
  <si>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</si>
  <si>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</si>
  <si>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</si>
  <si>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</si>
  <si>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</si>
  <si>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</si>
  <si>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</si>
  <si>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</si>
  <si>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</si>
  <si>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</si>
  <si>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</si>
  <si>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</si>
  <si>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</si>
  <si>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</si>
  <si>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</si>
  <si>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</si>
  <si>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</si>
  <si>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</si>
  <si>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</si>
  <si>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</si>
  <si>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</si>
  <si>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</si>
  <si>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</si>
  <si>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</si>
  <si>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</si>
  <si>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</si>
  <si>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</si>
  <si>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</si>
  <si>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</si>
  <si>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</si>
  <si>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</si>
  <si>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</si>
  <si>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</si>
  <si>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</si>
  <si>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</si>
  <si>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</si>
  <si>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</si>
  <si>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</si>
  <si>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</si>
  <si>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</si>
  <si>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</si>
  <si>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</si>
  <si>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</si>
  <si>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</si>
  <si>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</si>
  <si>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</si>
  <si>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</si>
  <si>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</si>
  <si>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</si>
  <si>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</si>
  <si>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</si>
  <si>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</si>
  <si>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</si>
  <si>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</si>
  <si>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</si>
  <si>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</si>
  <si>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</si>
  <si>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</si>
  <si>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</si>
  <si>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</si>
  <si>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</si>
  <si>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</si>
  <si>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</si>
  <si>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</si>
  <si>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</si>
  <si>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</si>
  <si>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</si>
  <si>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</si>
  <si>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</si>
  <si>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</si>
  <si>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</si>
  <si>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</si>
  <si>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</si>
  <si>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</si>
  <si>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</si>
  <si>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</si>
  <si>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</si>
  <si>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</si>
  <si>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</si>
  <si>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</si>
  <si>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</si>
  <si>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</si>
  <si>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</si>
  <si>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</si>
  <si>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</si>
  <si>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</si>
  <si>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</si>
  <si>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</si>
  <si>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</si>
  <si>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</si>
  <si>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</si>
  <si>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</si>
  <si>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</si>
  <si>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</si>
  <si>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</si>
  <si>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</si>
  <si>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</si>
  <si>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</si>
  <si>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</si>
  <si>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</si>
  <si>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</si>
  <si>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</si>
  <si>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</si>
  <si>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</si>
  <si>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</si>
  <si>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</si>
  <si>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</si>
  <si>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</si>
  <si>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</si>
  <si>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</si>
  <si>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</si>
  <si>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</si>
  <si>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</si>
  <si>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</si>
  <si>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</si>
  <si>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</si>
  <si>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</si>
  <si>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</si>
  <si>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</si>
  <si>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</si>
  <si>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</si>
  <si>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</si>
  <si>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</si>
  <si>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</si>
  <si>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</si>
  <si>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</si>
  <si>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</si>
  <si>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</si>
  <si>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</si>
  <si>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</si>
  <si>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</si>
  <si>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</si>
  <si>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</si>
  <si>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</si>
  <si>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</si>
  <si>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</si>
  <si>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</si>
  <si>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</si>
  <si>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</si>
  <si>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</si>
  <si>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</si>
  <si>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</si>
  <si>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</si>
  <si>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</si>
  <si>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</si>
  <si>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</si>
  <si>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</si>
  <si>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</si>
  <si>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</si>
  <si>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</si>
  <si>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</si>
  <si>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</si>
  <si>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</si>
  <si>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</si>
  <si>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</si>
  <si>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</si>
  <si>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</si>
  <si>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</si>
  <si>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</si>
  <si>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</si>
  <si>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</si>
  <si>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</si>
  <si>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</si>
  <si>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</si>
  <si>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</si>
  <si>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</si>
  <si>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</si>
  <si>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</si>
  <si>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</si>
  <si>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</si>
  <si>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</si>
  <si>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</si>
  <si>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</si>
  <si>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</si>
  <si>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</si>
  <si>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</si>
  <si>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</si>
  <si>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</si>
  <si>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</si>
  <si>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</si>
  <si>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</si>
  <si>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</si>
  <si>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</si>
  <si>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</si>
  <si>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</si>
  <si>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</si>
  <si>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</si>
  <si>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</si>
  <si>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</si>
  <si>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</si>
  <si>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</si>
  <si>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</si>
  <si>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</si>
  <si>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</si>
  <si>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</si>
  <si>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</si>
  <si>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</si>
  <si>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</si>
  <si>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</si>
  <si>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</si>
  <si>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</si>
  <si>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</si>
  <si>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</si>
  <si>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</si>
  <si>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</si>
  <si>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</si>
  <si>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</si>
  <si>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</si>
  <si>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</si>
  <si>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</si>
  <si>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</si>
  <si>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</si>
  <si>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</si>
  <si>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</si>
  <si>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</si>
  <si>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</si>
  <si>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</si>
  <si>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</si>
  <si>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</si>
  <si>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</si>
  <si>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</si>
  <si>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</si>
  <si>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</si>
  <si>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</si>
  <si>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</si>
  <si>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</si>
  <si>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</si>
  <si>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</si>
  <si>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</si>
  <si>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</si>
  <si>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</si>
  <si>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</si>
  <si>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</si>
  <si>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</si>
  <si>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</si>
  <si>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</si>
  <si>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</si>
  <si>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</si>
  <si>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</si>
  <si>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</si>
  <si>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</si>
  <si>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</si>
  <si>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</si>
  <si>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</si>
  <si>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</si>
  <si>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</si>
  <si>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</si>
  <si>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</si>
  <si>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</si>
  <si>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</si>
  <si>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</si>
  <si>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</si>
  <si>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</si>
  <si>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</si>
  <si>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</si>
  <si>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</si>
  <si>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</si>
  <si>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</si>
  <si>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</si>
  <si>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</si>
  <si>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</si>
  <si>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</si>
  <si>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</si>
  <si>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</si>
  <si>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</si>
  <si>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</si>
  <si>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</si>
  <si>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</si>
  <si>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</si>
  <si>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</si>
  <si>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</si>
  <si>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</si>
  <si>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</si>
  <si>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</si>
  <si>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</si>
  <si>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</si>
  <si>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</si>
  <si>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</si>
  <si>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</si>
  <si>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</si>
  <si>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</si>
  <si>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</si>
  <si>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</si>
  <si>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</si>
  <si>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</si>
  <si>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</si>
  <si>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</si>
  <si>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</si>
  <si>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</si>
  <si>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</si>
  <si>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</si>
  <si>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</si>
  <si>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</si>
  <si>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</si>
  <si>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</si>
  <si>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</si>
  <si>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</si>
  <si>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</si>
  <si>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</si>
  <si>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</si>
  <si>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</si>
  <si>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</si>
  <si>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</si>
  <si>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</si>
  <si>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</si>
  <si>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</si>
  <si>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</si>
  <si>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</si>
  <si>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</si>
  <si>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</si>
  <si>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</si>
  <si>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</si>
  <si>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</si>
  <si>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</si>
  <si>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</si>
  <si>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</si>
  <si>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</si>
  <si>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</si>
  <si>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</si>
  <si>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</si>
  <si>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</si>
  <si>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</si>
  <si>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</si>
  <si>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</si>
  <si>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</si>
  <si>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</si>
  <si>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</si>
  <si>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</si>
  <si>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</si>
  <si>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</si>
  <si>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</si>
  <si>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</si>
  <si>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</si>
  <si>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</si>
  <si>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</si>
  <si>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</si>
  <si>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</si>
  <si>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</si>
  <si>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</si>
  <si>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</si>
  <si>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</si>
  <si>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</si>
  <si>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</si>
  <si>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</si>
  <si>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</si>
  <si>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</si>
  <si>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</si>
  <si>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</si>
  <si>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</si>
  <si>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</si>
  <si>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</si>
  <si>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</si>
  <si>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</si>
  <si>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</si>
  <si>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</si>
  <si>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</si>
  <si>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</si>
  <si>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</si>
  <si>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</si>
  <si>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</si>
  <si>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</si>
  <si>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</si>
  <si>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</si>
  <si>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</si>
  <si>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</si>
  <si>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</si>
  <si>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</si>
  <si>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</si>
  <si>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</si>
  <si>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</si>
  <si>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</si>
  <si>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</si>
  <si>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</si>
  <si>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</si>
  <si>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</si>
  <si>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</si>
  <si>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</si>
  <si>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</si>
  <si>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</si>
  <si>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</si>
  <si>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</si>
  <si>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</si>
  <si>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</si>
  <si>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</si>
  <si>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</si>
  <si>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</si>
  <si>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</si>
  <si>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</si>
  <si>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</si>
  <si>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</si>
  <si>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</si>
  <si>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</si>
  <si>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</si>
  <si>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</si>
  <si>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</si>
  <si>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</si>
  <si>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</si>
  <si>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</si>
  <si>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</si>
  <si>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</si>
  <si>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</si>
  <si>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</si>
  <si>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</si>
  <si>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</si>
  <si>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</si>
  <si>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</si>
  <si>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</si>
  <si>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</si>
  <si>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</si>
  <si>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</si>
  <si>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</si>
  <si>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</si>
  <si>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</si>
  <si>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</si>
  <si>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</si>
  <si>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</si>
  <si>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</si>
  <si>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</si>
  <si>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</si>
  <si>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</si>
  <si>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</si>
  <si>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</si>
  <si>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</si>
  <si>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</si>
  <si>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</si>
  <si>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</si>
  <si>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</si>
  <si>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</si>
  <si>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</si>
  <si>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</si>
  <si>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</si>
  <si>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</si>
  <si>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</si>
  <si>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</si>
  <si>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</si>
  <si>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</si>
  <si>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</si>
  <si>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</si>
  <si>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</si>
  <si>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</si>
  <si>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</si>
  <si>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</si>
  <si>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</si>
  <si>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</si>
  <si>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</si>
  <si>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</si>
  <si>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</si>
  <si>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</si>
  <si>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</si>
  <si>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</si>
  <si>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</si>
  <si>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</si>
  <si>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</si>
  <si>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</si>
  <si>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</si>
  <si>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</si>
  <si>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</si>
  <si>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</si>
  <si>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</si>
  <si>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</si>
  <si>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</si>
  <si>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</si>
  <si>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</si>
  <si>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</si>
  <si>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</si>
  <si>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</si>
  <si>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</si>
  <si>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</si>
  <si>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</si>
  <si>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</si>
  <si>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</si>
  <si>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</si>
  <si>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</si>
  <si>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</si>
  <si>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</si>
  <si>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</si>
  <si>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</si>
  <si>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</si>
  <si>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</si>
  <si>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</si>
  <si>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</si>
  <si>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</si>
  <si>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</si>
  <si>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</si>
  <si>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</si>
  <si>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</si>
  <si>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</si>
  <si>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</si>
  <si>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</si>
  <si>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</si>
  <si>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</si>
  <si>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</si>
  <si>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</si>
  <si>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</si>
  <si>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</si>
  <si>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</si>
  <si>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</si>
  <si>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</si>
  <si>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</si>
  <si>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</si>
  <si>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</si>
  <si>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</si>
  <si>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</si>
  <si>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</si>
  <si>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</si>
  <si>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</si>
  <si>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</si>
  <si>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</si>
  <si>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</si>
  <si>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</si>
  <si>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</si>
  <si>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</si>
  <si>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</si>
  <si>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</si>
  <si>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</si>
  <si>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</si>
  <si>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</si>
  <si>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</si>
  <si>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</si>
  <si>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</si>
  <si>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</si>
  <si>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</si>
  <si>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</si>
  <si>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</si>
  <si>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</si>
  <si>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</si>
  <si>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</si>
  <si>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</si>
  <si>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</si>
  <si>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</si>
  <si>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</si>
  <si>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</si>
  <si>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</si>
  <si>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</si>
  <si>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</si>
  <si>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</si>
  <si>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</si>
  <si>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</si>
  <si>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</si>
  <si>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</si>
  <si>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</si>
  <si>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</si>
  <si>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</si>
  <si>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</si>
  <si>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</si>
  <si>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</si>
  <si>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</si>
  <si>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</si>
  <si>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</si>
  <si>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</si>
  <si>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</si>
  <si>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</si>
  <si>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</si>
  <si>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</si>
  <si>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</si>
  <si>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</si>
  <si>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</si>
  <si>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</si>
  <si>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</si>
  <si>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</si>
  <si>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</si>
  <si>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</si>
  <si>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</si>
  <si>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</si>
  <si>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</si>
  <si>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</si>
  <si>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</si>
  <si>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</si>
  <si>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</si>
  <si>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</si>
  <si>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</si>
  <si>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</si>
  <si>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</si>
  <si>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</si>
  <si>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</si>
  <si>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</si>
  <si>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</si>
  <si>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</si>
  <si>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</si>
  <si>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</si>
  <si>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</si>
  <si>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</si>
  <si>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</si>
  <si>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</si>
  <si>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</si>
  <si>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</si>
  <si>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</si>
  <si>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</si>
  <si>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</si>
  <si>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</si>
  <si>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</si>
  <si>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</si>
  <si>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</si>
  <si>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</si>
  <si>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</si>
  <si>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</si>
  <si>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</si>
  <si>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</si>
  <si>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</si>
  <si>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</si>
  <si>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</si>
  <si>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</si>
  <si>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</si>
  <si>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</si>
  <si>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</si>
  <si>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</si>
  <si>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</si>
  <si>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</si>
  <si>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</si>
  <si>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</si>
  <si>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</si>
  <si>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</si>
  <si>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</si>
  <si>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</si>
  <si>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</si>
  <si>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</si>
  <si>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</si>
  <si>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</si>
  <si>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</si>
  <si>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</si>
  <si>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</si>
  <si>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</si>
  <si>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</si>
  <si>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</si>
  <si>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</si>
  <si>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</si>
  <si>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</si>
  <si>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</si>
  <si>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</si>
  <si>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</si>
  <si>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</si>
  <si>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</si>
  <si>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</si>
  <si>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</si>
  <si>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</si>
  <si>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</si>
  <si>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</si>
  <si>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</si>
  <si>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</si>
  <si>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</si>
  <si>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</si>
  <si>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</si>
  <si>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</si>
  <si>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</si>
  <si>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</si>
  <si>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</si>
  <si>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</si>
  <si>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</si>
  <si>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</si>
  <si>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</si>
  <si>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</si>
  <si>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</si>
  <si>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</si>
  <si>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</si>
  <si>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</si>
  <si>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</si>
  <si>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</si>
  <si>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</si>
  <si>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</si>
  <si>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</si>
  <si>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</si>
  <si>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</si>
  <si>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</si>
  <si>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</si>
  <si>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</si>
  <si>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</si>
  <si>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</si>
  <si>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</si>
  <si>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</si>
  <si>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</si>
  <si>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</si>
  <si>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</si>
  <si>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</si>
  <si>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</si>
  <si>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</si>
  <si>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</si>
  <si>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</si>
  <si>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</si>
  <si>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</si>
  <si>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</si>
  <si>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</si>
  <si>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</si>
  <si>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</si>
  <si>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</si>
  <si>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</si>
  <si>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</si>
  <si>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</si>
  <si>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</si>
  <si>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</si>
  <si>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</si>
  <si>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</si>
  <si>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</si>
  <si>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</si>
  <si>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</si>
  <si>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</si>
  <si>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</si>
  <si>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</si>
  <si>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</si>
  <si>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</si>
  <si>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</si>
  <si>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</si>
  <si>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</si>
  <si>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</si>
  <si>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</si>
  <si>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</si>
  <si>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</si>
  <si>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</si>
  <si>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</si>
  <si>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</si>
  <si>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</si>
  <si>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</si>
  <si>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</si>
  <si>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</si>
  <si>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</si>
  <si>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</si>
  <si>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</si>
  <si>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</si>
  <si>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</si>
  <si>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</si>
  <si>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</si>
  <si>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</si>
  <si>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</si>
  <si>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</si>
  <si>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</si>
  <si>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</si>
  <si>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</si>
  <si>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</si>
  <si>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</si>
  <si>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</si>
  <si>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</si>
  <si>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</si>
  <si>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</si>
  <si>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</si>
  <si>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</si>
  <si>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</si>
  <si>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</si>
  <si>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</si>
  <si>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</si>
  <si>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</si>
  <si>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</si>
  <si>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</si>
  <si>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</si>
  <si>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</si>
  <si>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</si>
  <si>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</si>
  <si>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</si>
  <si>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</si>
  <si>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</si>
  <si>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</si>
  <si>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</si>
  <si>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</si>
  <si>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</si>
  <si>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</si>
  <si>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</si>
  <si>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</si>
  <si>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</si>
  <si>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</si>
  <si>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</si>
  <si>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</si>
  <si>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</si>
  <si>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</si>
  <si>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</si>
  <si>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</si>
  <si>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</si>
  <si>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</si>
  <si>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</si>
  <si>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</si>
  <si>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</si>
  <si>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</si>
  <si>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</si>
  <si>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</si>
  <si>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</si>
  <si>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</si>
  <si>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</si>
  <si>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</si>
  <si>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</si>
  <si>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</si>
  <si>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</si>
  <si>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</si>
  <si>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</si>
  <si>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</si>
  <si>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</si>
  <si>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</si>
  <si>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</si>
  <si>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</si>
  <si>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</si>
  <si>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</si>
  <si>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</si>
  <si>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</si>
  <si>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</si>
  <si>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</si>
  <si>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</si>
  <si>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</si>
  <si>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</si>
  <si>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</si>
  <si>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</si>
  <si>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</si>
  <si>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</si>
  <si>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</si>
  <si>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</si>
  <si>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</si>
  <si>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</si>
  <si>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</si>
  <si>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</si>
  <si>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</si>
  <si>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</si>
  <si>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</si>
  <si>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</si>
  <si>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</si>
  <si>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</si>
  <si>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</si>
  <si>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</si>
  <si>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</si>
  <si>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</si>
  <si>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</si>
  <si>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</si>
  <si>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</si>
  <si>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</si>
  <si>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</si>
  <si>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</si>
  <si>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</si>
  <si>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</si>
  <si>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</si>
  <si>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</si>
  <si>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</si>
  <si>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</si>
  <si>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</si>
  <si>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</si>
  <si>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</si>
  <si>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</si>
  <si>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</si>
  <si>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</si>
  <si>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</si>
  <si>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</si>
  <si>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</si>
  <si>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</si>
  <si>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</si>
  <si>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</si>
  <si>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</si>
  <si>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</si>
  <si>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</si>
  <si>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</si>
  <si>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</si>
  <si>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</si>
  <si>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</si>
  <si>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</si>
  <si>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</si>
  <si>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</si>
  <si>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</si>
  <si>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</si>
  <si>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</si>
  <si>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</si>
  <si>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</si>
  <si>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</si>
  <si>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</si>
  <si>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</si>
  <si>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</si>
  <si>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</si>
  <si>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</si>
  <si>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</si>
  <si>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</si>
  <si>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</si>
  <si>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</si>
  <si>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</si>
  <si>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</si>
  <si>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</si>
  <si>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</si>
  <si>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</si>
  <si>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</si>
  <si>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</si>
  <si>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</si>
  <si>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</si>
  <si>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</si>
  <si>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</si>
  <si>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</si>
  <si>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</si>
  <si>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</si>
  <si>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</si>
  <si>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</si>
  <si>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</si>
  <si>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</si>
  <si>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</si>
  <si>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</si>
  <si>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</si>
  <si>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</si>
  <si>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</si>
  <si>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</si>
  <si>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</si>
  <si>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</si>
  <si>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</si>
  <si>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</si>
  <si>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</si>
  <si>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</si>
  <si>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</si>
  <si>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</si>
  <si>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</si>
  <si>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</si>
  <si>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</si>
  <si>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</si>
  <si>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</si>
  <si>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</si>
  <si>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</si>
  <si>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</si>
  <si>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</si>
  <si>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</si>
  <si>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</si>
  <si>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</si>
  <si>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</si>
  <si>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</si>
  <si>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</si>
  <si>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</si>
  <si>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</si>
  <si>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</si>
  <si>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</si>
  <si>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</si>
  <si>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</si>
  <si>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</si>
  <si>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</si>
  <si>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</si>
  <si>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</si>
  <si>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</si>
  <si>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</si>
  <si>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</si>
  <si>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</si>
  <si>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</si>
  <si>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</si>
  <si>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</si>
  <si>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</si>
  <si>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</si>
  <si>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</si>
  <si>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</si>
  <si>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</si>
  <si>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</si>
  <si>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</si>
  <si>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</si>
  <si>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</si>
  <si>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</si>
  <si>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</si>
  <si>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</si>
  <si>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</si>
  <si>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</si>
  <si>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</si>
  <si>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</si>
  <si>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</si>
  <si>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</si>
  <si>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</si>
  <si>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</si>
  <si>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</si>
  <si>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</si>
  <si>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</si>
  <si>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</si>
  <si>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</si>
  <si>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</si>
  <si>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</si>
  <si>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</si>
  <si>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</si>
  <si>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</si>
  <si>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</si>
  <si>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</si>
  <si>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</si>
  <si>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</si>
  <si>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</si>
  <si>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</si>
  <si>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</si>
  <si>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</si>
  <si>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</si>
  <si>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</si>
  <si>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</si>
  <si>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</si>
  <si>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</si>
  <si>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</si>
  <si>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</si>
  <si>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</si>
  <si>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</si>
  <si>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</si>
  <si>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</si>
  <si>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</si>
  <si>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</si>
  <si>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</si>
  <si>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</si>
  <si>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</si>
  <si>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</si>
  <si>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</si>
  <si>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</si>
  <si>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</si>
  <si>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</si>
  <si>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</si>
  <si>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</si>
  <si>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</si>
  <si>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</si>
  <si>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</si>
  <si>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</si>
  <si>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</si>
  <si>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</si>
  <si>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</si>
  <si>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</si>
  <si>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</si>
  <si>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</si>
  <si>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</si>
  <si>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</si>
  <si>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</si>
  <si>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</si>
  <si>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</si>
  <si>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</si>
  <si>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</si>
  <si>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</si>
  <si>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</si>
  <si>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</si>
  <si>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</si>
  <si>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</si>
  <si>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</si>
  <si>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</si>
  <si>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</si>
  <si>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</si>
  <si>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</si>
  <si>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</si>
  <si>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</si>
  <si>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</si>
  <si>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</si>
  <si>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</si>
  <si>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</si>
  <si>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</si>
  <si>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</si>
  <si>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</si>
  <si>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</si>
  <si>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</si>
  <si>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</si>
  <si>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</si>
  <si>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</si>
  <si>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</si>
  <si>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</si>
  <si>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</si>
  <si>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</si>
  <si>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</si>
  <si>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</si>
  <si>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</si>
  <si>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</si>
  <si>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</si>
  <si>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</si>
  <si>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</si>
  <si>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</si>
  <si>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</si>
  <si>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</si>
  <si>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</si>
  <si>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</si>
  <si>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</si>
  <si>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</si>
  <si>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</si>
  <si>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</si>
  <si>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</si>
  <si>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</si>
  <si>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</si>
  <si>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</si>
  <si>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</si>
  <si>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</si>
  <si>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</si>
  <si>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</si>
  <si>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</si>
  <si>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</si>
  <si>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</si>
  <si>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</si>
  <si>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</si>
  <si>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</si>
  <si>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</si>
  <si>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</si>
  <si>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</si>
  <si>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</si>
  <si>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</si>
  <si>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</si>
  <si>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</si>
  <si>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</si>
  <si>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</si>
  <si>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</si>
  <si>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</si>
  <si>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</si>
  <si>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</si>
  <si>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</si>
  <si>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</si>
  <si>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</si>
  <si>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</si>
  <si>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</si>
  <si>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</si>
  <si>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</si>
  <si>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</si>
  <si>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</si>
  <si>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</si>
  <si>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</si>
  <si>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</si>
  <si>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</si>
  <si>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</si>
  <si>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</si>
  <si>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</si>
  <si>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</si>
  <si>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</si>
  <si>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</si>
  <si>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</si>
  <si>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</si>
  <si>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</si>
  <si>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</si>
  <si>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</si>
  <si>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</si>
  <si>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</si>
  <si>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</si>
  <si>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</si>
  <si>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</si>
  <si>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</si>
  <si>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</si>
  <si>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</si>
  <si>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</si>
  <si>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</si>
  <si>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</si>
  <si>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</si>
  <si>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</si>
  <si>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</si>
  <si>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</si>
  <si>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</si>
  <si>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</si>
  <si>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</si>
  <si>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</si>
  <si>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</si>
  <si>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</si>
  <si>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</si>
  <si>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</si>
  <si>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</si>
  <si>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</si>
  <si>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</si>
  <si>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</si>
  <si>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</si>
  <si>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</si>
  <si>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</si>
  <si>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</si>
  <si>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</si>
  <si>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</si>
  <si>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</si>
  <si>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</si>
  <si>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</si>
  <si>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</si>
  <si>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</si>
  <si>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</si>
  <si>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</si>
  <si>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</si>
  <si>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</si>
  <si>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</si>
  <si>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</si>
  <si>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</si>
  <si>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</si>
  <si>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</si>
  <si>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</si>
  <si>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</si>
  <si>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</si>
  <si>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</si>
  <si>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</si>
  <si>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</si>
  <si>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</si>
  <si>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</si>
  <si>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</si>
  <si>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</si>
  <si>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</si>
  <si>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</si>
  <si>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</si>
  <si>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</si>
  <si>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</si>
  <si>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</si>
  <si>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</si>
  <si>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</si>
  <si>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</si>
  <si>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</si>
  <si>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</si>
  <si>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</si>
  <si>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</si>
  <si>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</si>
  <si>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</si>
  <si>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</si>
  <si>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</si>
  <si>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</si>
  <si>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</si>
  <si>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</si>
  <si>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</si>
  <si>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</si>
  <si>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</si>
  <si>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</si>
  <si>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</si>
  <si>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</si>
  <si>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</si>
  <si>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</si>
  <si>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</si>
  <si>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</si>
  <si>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</si>
  <si>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</si>
  <si>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</si>
  <si>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</si>
  <si>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</si>
  <si>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</si>
  <si>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</si>
  <si>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</si>
  <si>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</si>
  <si>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</si>
  <si>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</si>
  <si>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</si>
  <si>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</si>
  <si>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</si>
  <si>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</si>
  <si>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</si>
  <si>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</si>
  <si>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</si>
  <si>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</si>
  <si>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</si>
  <si>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</si>
  <si>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</si>
  <si>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</si>
  <si>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</si>
  <si>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</si>
  <si>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</si>
  <si>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</si>
  <si>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</si>
  <si>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</si>
  <si>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</si>
  <si>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</si>
  <si>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</si>
  <si>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</si>
  <si>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</si>
  <si>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</si>
  <si>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</si>
  <si>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</si>
  <si>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</si>
  <si>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</si>
  <si>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</si>
  <si>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</si>
  <si>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</si>
  <si>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</si>
  <si>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</si>
  <si>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</si>
  <si>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</si>
  <si>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</si>
  <si>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</si>
  <si>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</si>
  <si>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</si>
  <si>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</si>
  <si>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</si>
  <si>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</si>
  <si>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</si>
  <si>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</si>
  <si>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</si>
  <si>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</si>
  <si>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</si>
  <si>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</si>
  <si>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</si>
  <si>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</si>
  <si>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</si>
  <si>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</si>
  <si>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</si>
  <si>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</si>
  <si>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</si>
  <si>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</si>
  <si>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</si>
  <si>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</si>
  <si>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</si>
  <si>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</si>
  <si>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</si>
  <si>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</si>
  <si>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</si>
  <si>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</si>
  <si>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</si>
  <si>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</si>
  <si>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</si>
  <si>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</si>
  <si>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</si>
  <si>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</si>
  <si>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</si>
  <si>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</si>
  <si>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</si>
  <si>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</si>
  <si>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</si>
  <si>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</si>
  <si>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</si>
  <si>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</si>
  <si>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</si>
  <si>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</si>
  <si>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</si>
  <si>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</si>
  <si>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</si>
  <si>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</si>
  <si>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</si>
  <si>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</si>
  <si>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</si>
  <si>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</si>
  <si>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</si>
  <si>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</si>
  <si>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</si>
  <si>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</si>
  <si>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</si>
  <si>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</si>
  <si>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</si>
  <si>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</si>
  <si>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</si>
  <si>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</si>
  <si>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</si>
  <si>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</si>
  <si>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</si>
  <si>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</si>
  <si>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</si>
  <si>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</si>
  <si>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</si>
  <si>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</si>
  <si>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</si>
  <si>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</si>
  <si>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</si>
  <si>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</si>
  <si>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</si>
  <si>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</si>
  <si>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</si>
  <si>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</si>
  <si>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</si>
  <si>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</si>
  <si>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</si>
  <si>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</si>
  <si>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</si>
  <si>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</si>
  <si>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</si>
  <si>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</si>
  <si>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</si>
  <si>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</si>
  <si>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</si>
  <si>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</si>
  <si>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</si>
  <si>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</si>
  <si>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</si>
  <si>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</si>
  <si>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</si>
  <si>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</si>
  <si>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</si>
  <si>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</si>
  <si>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</si>
  <si>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</si>
  <si>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</si>
  <si>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</si>
  <si>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</si>
  <si>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</si>
  <si>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</si>
  <si>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</si>
  <si>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</si>
  <si>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</si>
  <si>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</si>
  <si>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</si>
  <si>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</si>
  <si>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</si>
  <si>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</si>
  <si>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</si>
  <si>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</si>
  <si>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</si>
  <si>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</si>
  <si>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</si>
  <si>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</si>
  <si>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</si>
  <si>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</si>
  <si>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</si>
  <si>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</si>
  <si>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</si>
  <si>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</si>
  <si>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</si>
  <si>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</si>
  <si>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</si>
  <si>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</si>
  <si>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</si>
  <si>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</si>
  <si>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</si>
  <si>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</si>
  <si>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</si>
  <si>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</si>
  <si>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</si>
  <si>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</si>
  <si>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</si>
  <si>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</si>
  <si>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</si>
  <si>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</si>
  <si>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</si>
  <si>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</si>
  <si>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</si>
  <si>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</si>
  <si>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</si>
  <si>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</si>
  <si>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</si>
  <si>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</si>
  <si>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</si>
  <si>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</si>
  <si>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</si>
  <si>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</si>
  <si>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</si>
  <si>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</si>
  <si>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</si>
  <si>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</si>
  <si>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</si>
  <si>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</si>
  <si>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</si>
  <si>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</si>
  <si>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</si>
  <si>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</si>
  <si>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</si>
  <si>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</si>
  <si>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</si>
  <si>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</si>
  <si>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</si>
  <si>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</si>
  <si>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</si>
  <si>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</si>
  <si>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</si>
  <si>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</si>
  <si>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</si>
  <si>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</si>
  <si>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</si>
  <si>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</si>
  <si>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</si>
  <si>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</si>
  <si>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</si>
  <si>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</si>
  <si>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</si>
  <si>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</si>
  <si>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</si>
  <si>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</si>
  <si>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</si>
  <si>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</si>
  <si>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</si>
  <si>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</si>
  <si>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</si>
  <si>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</si>
  <si>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</si>
  <si>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</si>
  <si>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</si>
  <si>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</si>
  <si>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</si>
  <si>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</si>
  <si>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</si>
  <si>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</si>
  <si>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</si>
  <si>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</si>
  <si>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</si>
  <si>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</si>
  <si>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</si>
  <si>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</si>
  <si>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</si>
  <si>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</si>
  <si>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</si>
  <si>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</si>
  <si>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</si>
  <si>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</si>
  <si>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</si>
  <si>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</si>
  <si>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</si>
  <si>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</si>
  <si>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</si>
  <si>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</si>
  <si>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</si>
  <si>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</si>
  <si>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</si>
  <si>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</si>
  <si>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</si>
  <si>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</si>
  <si>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</si>
  <si>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</si>
  <si>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</si>
  <si>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</si>
  <si>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</si>
  <si>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</si>
  <si>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</si>
  <si>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</si>
  <si>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</si>
  <si>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</si>
  <si>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</si>
  <si>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</si>
  <si>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</si>
  <si>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</si>
  <si>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</si>
  <si>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</si>
  <si>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</si>
  <si>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</si>
  <si>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</si>
  <si>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</si>
  <si>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</si>
  <si>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</si>
  <si>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</si>
  <si>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</si>
  <si>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</si>
  <si>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</si>
  <si>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</si>
  <si>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</si>
  <si>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</si>
  <si>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</si>
  <si>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</si>
  <si>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</si>
  <si>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</si>
  <si>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</si>
  <si>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</si>
  <si>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</si>
  <si>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</si>
  <si>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</si>
  <si>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</si>
  <si>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</si>
  <si>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</si>
  <si>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</si>
  <si>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</si>
  <si>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</si>
  <si>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</si>
  <si>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</si>
  <si>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</si>
  <si>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</si>
  <si>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</si>
  <si>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</si>
  <si>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</si>
  <si>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</si>
  <si>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</si>
  <si>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</si>
  <si>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</si>
  <si>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</si>
  <si>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</si>
  <si>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</si>
  <si>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</si>
  <si>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</si>
  <si>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</si>
  <si>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</si>
  <si>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</si>
  <si>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</si>
  <si>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</si>
  <si>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</si>
  <si>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</si>
  <si>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</si>
  <si>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</si>
  <si>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</si>
  <si>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</si>
  <si>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</si>
  <si>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</si>
  <si>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</si>
  <si>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</si>
  <si>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</si>
  <si>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</si>
  <si>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</si>
  <si>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</si>
  <si>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</si>
  <si>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</si>
  <si>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</si>
  <si>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</si>
  <si>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</si>
  <si>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</si>
  <si>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</si>
  <si>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</si>
  <si>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</si>
  <si>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</si>
  <si>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</si>
  <si>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</si>
  <si>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</si>
  <si>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</si>
  <si>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</si>
  <si>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</si>
  <si>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</si>
  <si>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</si>
  <si>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</si>
  <si>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</si>
  <si>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</si>
  <si>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</si>
  <si>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</si>
  <si>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</si>
  <si>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</si>
  <si>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</si>
  <si>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</si>
  <si>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</si>
  <si>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</si>
  <si>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</si>
  <si>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</si>
  <si>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</si>
  <si>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</si>
  <si>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</si>
  <si>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</si>
  <si>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</si>
  <si>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</si>
  <si>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</si>
  <si>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</si>
  <si>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</si>
  <si>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</si>
  <si>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</si>
  <si>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</si>
  <si>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</si>
  <si>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</si>
  <si>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</si>
  <si>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</si>
  <si>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</si>
  <si>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</si>
  <si>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</si>
  <si>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</si>
  <si>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</si>
  <si>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</si>
  <si>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</si>
  <si>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</si>
  <si>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</si>
  <si>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</si>
  <si>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</si>
  <si>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</si>
  <si>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</si>
  <si>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</si>
  <si>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</si>
  <si>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</si>
  <si>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</si>
  <si>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</si>
  <si>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</si>
  <si>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</si>
  <si>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</si>
  <si>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</si>
  <si>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</si>
  <si>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</si>
  <si>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</si>
  <si>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</si>
  <si>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</si>
  <si>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</si>
  <si>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</si>
  <si>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</si>
  <si>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</si>
  <si>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</si>
  <si>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</si>
  <si>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</si>
  <si>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</si>
  <si>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</si>
  <si>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</si>
  <si>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</si>
  <si>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</si>
  <si>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</si>
  <si>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</si>
  <si>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</si>
  <si>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</si>
  <si>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</si>
  <si>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</si>
  <si>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</si>
  <si>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</si>
  <si>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</si>
  <si>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</si>
  <si>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</si>
  <si>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</si>
  <si>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</si>
  <si>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</si>
  <si>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</si>
  <si>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</si>
  <si>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</si>
  <si>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</si>
  <si>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</si>
  <si>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</si>
  <si>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</si>
  <si>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</si>
  <si>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</si>
  <si>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</si>
  <si>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</si>
  <si>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</si>
  <si>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</si>
  <si>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</si>
  <si>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</si>
  <si>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</si>
  <si>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</si>
  <si>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</si>
  <si>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</si>
  <si>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</si>
  <si>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</si>
  <si>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</si>
  <si>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</si>
  <si>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</si>
  <si>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</si>
  <si>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</si>
  <si>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</si>
  <si>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</si>
  <si>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</si>
  <si>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</si>
  <si>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</si>
  <si>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</si>
  <si>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</si>
  <si>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</si>
  <si>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</si>
  <si>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</si>
  <si>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</si>
  <si>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</si>
  <si>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</si>
  <si>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</si>
  <si>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</si>
  <si>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</si>
  <si>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</si>
  <si>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</si>
  <si>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</si>
  <si>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</si>
  <si>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</si>
  <si>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</si>
  <si>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</si>
  <si>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</si>
  <si>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</si>
  <si>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</si>
  <si>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</si>
  <si>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</si>
  <si>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</si>
  <si>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</si>
  <si>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</si>
  <si>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</si>
  <si>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</si>
  <si>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</si>
  <si>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</si>
  <si>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</si>
  <si>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</si>
  <si>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</si>
  <si>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</si>
  <si>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</si>
  <si>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</si>
  <si>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</si>
  <si>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</si>
  <si>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</si>
  <si>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</si>
  <si>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</si>
  <si>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</si>
  <si>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</si>
  <si>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</si>
  <si>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</si>
  <si>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</si>
  <si>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</si>
  <si>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</si>
  <si>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</si>
  <si>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</si>
  <si>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</si>
  <si>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</si>
  <si>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</si>
  <si>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</si>
  <si>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</si>
  <si>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</si>
  <si>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</si>
  <si>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</si>
  <si>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</si>
  <si>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</si>
  <si>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</si>
  <si>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</si>
  <si>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</si>
  <si>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</si>
  <si>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</si>
  <si>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</si>
  <si>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</si>
  <si>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</si>
  <si>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</si>
  <si>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</si>
  <si>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</si>
  <si>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</si>
  <si>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</si>
  <si>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</si>
  <si>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</si>
  <si>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</si>
  <si>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</si>
  <si>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</si>
  <si>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</si>
  <si>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</si>
  <si>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</si>
  <si>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</si>
  <si>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</si>
  <si>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</si>
  <si>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</si>
  <si>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</si>
  <si>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</si>
  <si>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</si>
  <si>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</si>
  <si>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</si>
  <si>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</si>
  <si>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</si>
  <si>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</si>
  <si>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</si>
  <si>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</si>
  <si>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</si>
  <si>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</si>
  <si>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</si>
  <si>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</si>
  <si>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</si>
  <si>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</si>
  <si>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</si>
  <si>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</si>
  <si>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</si>
  <si>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</si>
  <si>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</si>
  <si>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</si>
  <si>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</si>
  <si>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</si>
  <si>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</si>
  <si>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</si>
  <si>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</si>
  <si>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</si>
  <si>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</si>
  <si>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</si>
  <si>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</si>
  <si>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</si>
  <si>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</si>
  <si>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</si>
  <si>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</si>
  <si>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</si>
  <si>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</si>
  <si>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</si>
  <si>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</si>
  <si>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</si>
  <si>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</si>
  <si>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</si>
  <si>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</si>
  <si>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</si>
  <si>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</si>
  <si>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</si>
  <si>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</si>
  <si>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</si>
  <si>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</si>
  <si>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</si>
  <si>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</si>
  <si>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</si>
  <si>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</si>
  <si>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</si>
  <si>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</si>
  <si>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</si>
  <si>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</si>
  <si>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</si>
  <si>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</si>
  <si>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</si>
  <si>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</si>
  <si>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</si>
  <si>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</si>
  <si>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</si>
  <si>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</si>
  <si>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</si>
  <si>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</si>
  <si>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</si>
  <si>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</si>
  <si>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</si>
  <si>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</si>
  <si>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</si>
  <si>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</si>
  <si>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</si>
  <si>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</si>
  <si>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</si>
  <si>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</si>
  <si>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</si>
  <si>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</si>
  <si>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</si>
  <si>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</si>
  <si>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</si>
  <si>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</si>
  <si>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</si>
  <si>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</si>
  <si>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</si>
  <si>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</si>
  <si>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</si>
  <si>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</si>
  <si>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</si>
  <si>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</si>
  <si>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</si>
  <si>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</si>
  <si>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</si>
  <si>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</si>
  <si>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</si>
  <si>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</si>
  <si>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</si>
  <si>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</si>
  <si>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</si>
  <si>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</si>
  <si>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</si>
  <si>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</si>
  <si>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</si>
  <si>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</si>
  <si>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</si>
  <si>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</si>
  <si>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</si>
  <si>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</si>
  <si>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</si>
  <si>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</si>
  <si>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</si>
  <si>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</si>
  <si>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</si>
  <si>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</si>
  <si>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</si>
  <si>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</si>
  <si>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</si>
  <si>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</si>
  <si>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</si>
  <si>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</si>
  <si>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</si>
  <si>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</si>
  <si>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</si>
  <si>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</si>
  <si>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</si>
  <si>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</si>
  <si>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</si>
  <si>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</si>
  <si>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</si>
  <si>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</si>
  <si>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</si>
  <si>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</si>
  <si>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</si>
  <si>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</si>
  <si>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</si>
  <si>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</si>
  <si>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</si>
  <si>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</si>
  <si>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</si>
  <si>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</si>
  <si>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</si>
  <si>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</si>
  <si>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</si>
  <si>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</si>
  <si>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</si>
  <si>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</si>
  <si>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</si>
  <si>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</si>
  <si>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</si>
  <si>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</si>
  <si>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</si>
  <si>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</si>
  <si>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</si>
  <si>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</si>
  <si>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</si>
  <si>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</si>
  <si>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</si>
  <si>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</si>
  <si>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</si>
  <si>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</si>
  <si>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</si>
  <si>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</si>
  <si>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</si>
  <si>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</si>
  <si>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</si>
  <si>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</si>
  <si>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</si>
  <si>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</si>
  <si>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</si>
  <si>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</si>
  <si>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</si>
  <si>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</si>
  <si>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</si>
  <si>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</si>
  <si>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</si>
  <si>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</si>
  <si>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</si>
  <si>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</si>
  <si>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</si>
  <si>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</si>
  <si>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</si>
  <si>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</si>
  <si>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</si>
  <si>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</si>
  <si>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</si>
  <si>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</si>
  <si>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</si>
  <si>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</si>
  <si>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</si>
  <si>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</si>
  <si>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</si>
  <si>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</si>
  <si>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</si>
  <si>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</si>
  <si>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</si>
  <si>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</si>
  <si>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</si>
  <si>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</si>
  <si>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</si>
  <si>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</si>
  <si>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</si>
  <si>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</si>
  <si>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</si>
  <si>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</si>
  <si>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</si>
  <si>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</si>
  <si>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</si>
  <si>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</si>
  <si>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</si>
  <si>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</si>
  <si>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</si>
  <si>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</si>
  <si>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</si>
  <si>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</si>
  <si>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</si>
  <si>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</si>
  <si>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</si>
  <si>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</si>
  <si>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</si>
  <si>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</si>
  <si>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</si>
  <si>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</si>
  <si>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</si>
  <si>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</si>
  <si>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</si>
  <si>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</si>
  <si>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</si>
  <si>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</si>
  <si>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</si>
  <si>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</si>
  <si>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</si>
  <si>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</si>
  <si>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</si>
  <si>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</si>
  <si>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</si>
  <si>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</si>
  <si>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</si>
  <si>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</si>
  <si>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</si>
  <si>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</si>
  <si>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</si>
  <si>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</si>
  <si>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</si>
  <si>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</si>
  <si>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</si>
  <si>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</si>
  <si>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</si>
  <si>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</si>
  <si>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</si>
  <si>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</si>
  <si>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</si>
  <si>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</si>
  <si>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</si>
  <si>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</si>
  <si>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</si>
  <si>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</si>
  <si>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</si>
  <si>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</si>
  <si>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</si>
  <si>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</si>
  <si>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</si>
  <si>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</si>
  <si>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</si>
  <si>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</si>
  <si>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</si>
  <si>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</si>
  <si>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</si>
  <si>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</si>
  <si>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</si>
  <si>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</si>
  <si>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</si>
  <si>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</si>
  <si>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</si>
  <si>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</si>
  <si>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</si>
  <si>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</si>
  <si>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</si>
  <si>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</si>
  <si>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</si>
  <si>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</si>
  <si>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</si>
  <si>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</si>
  <si>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</si>
  <si>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</si>
  <si>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</si>
  <si>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</si>
  <si>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</si>
  <si>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</si>
  <si>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</si>
  <si>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</si>
  <si>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</si>
  <si>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</si>
  <si>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</si>
  <si>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</si>
  <si>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</si>
  <si>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</si>
  <si>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</si>
  <si>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</si>
  <si>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</si>
  <si>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</si>
  <si>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</si>
  <si>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</si>
  <si>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</si>
  <si>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</si>
  <si>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</si>
  <si>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</si>
  <si>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</si>
  <si>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</si>
  <si>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</si>
  <si>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</si>
  <si>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</si>
  <si>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</si>
  <si>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</si>
  <si>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</si>
  <si>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</si>
  <si>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</si>
  <si>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</si>
  <si>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</si>
  <si>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</si>
  <si>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</si>
  <si>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</si>
  <si>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</si>
  <si>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</si>
  <si>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</si>
  <si>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</si>
  <si>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</si>
  <si>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</si>
  <si>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</si>
  <si>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</si>
  <si>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</si>
  <si>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</si>
  <si>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</si>
  <si>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</si>
  <si>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</si>
  <si>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</si>
  <si>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</si>
  <si>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</si>
  <si>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</si>
  <si>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</si>
  <si>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</si>
  <si>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</si>
  <si>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</si>
  <si>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</si>
  <si>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</si>
  <si>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</si>
  <si>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</si>
  <si>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</si>
  <si>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</si>
  <si>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</si>
  <si>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</si>
  <si>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</si>
  <si>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</si>
  <si>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</si>
  <si>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</si>
  <si>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</si>
  <si>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</si>
  <si>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</si>
  <si>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</si>
  <si>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</si>
  <si>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</si>
  <si>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</si>
  <si>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</si>
  <si>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</si>
  <si>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</si>
  <si>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</si>
  <si>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</si>
  <si>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</si>
  <si>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</si>
  <si>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</si>
  <si>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</si>
  <si>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</si>
  <si>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</si>
  <si>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</si>
  <si>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</si>
  <si>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</si>
  <si>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</si>
  <si>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</si>
  <si>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</si>
  <si>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</si>
  <si>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</si>
  <si>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</si>
  <si>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</si>
  <si>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</si>
  <si>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</si>
  <si>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</si>
  <si>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</si>
  <si>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</si>
  <si>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</si>
  <si>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</si>
  <si>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</si>
  <si>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</si>
  <si>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</si>
  <si>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</si>
  <si>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</si>
  <si>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</si>
  <si>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</si>
  <si>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</si>
  <si>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</si>
  <si>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</si>
  <si>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</si>
  <si>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</si>
  <si>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</si>
  <si>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</si>
  <si>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</si>
  <si>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</si>
  <si>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</si>
  <si>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</si>
  <si>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</si>
  <si>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</si>
  <si>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</si>
  <si>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</si>
  <si>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</si>
  <si>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</si>
  <si>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</si>
  <si>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</si>
  <si>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</si>
  <si>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</si>
  <si>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</si>
  <si>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</si>
  <si>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</si>
  <si>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</si>
  <si>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</si>
  <si>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</si>
  <si>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</si>
  <si>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</si>
  <si>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</si>
  <si>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</si>
  <si>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</si>
  <si>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</si>
  <si>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</si>
  <si>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</si>
  <si>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</si>
  <si>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</si>
  <si>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</si>
  <si>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</si>
  <si>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</si>
  <si>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</si>
  <si>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</si>
  <si>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</si>
  <si>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</si>
  <si>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</si>
  <si>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</si>
  <si>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</si>
  <si>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</si>
  <si>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</si>
  <si>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</si>
  <si>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</si>
  <si>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</si>
  <si>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</si>
  <si>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</si>
  <si>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</si>
  <si>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</si>
  <si>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</si>
  <si>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</si>
  <si>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</si>
  <si>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</si>
  <si>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</si>
  <si>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</si>
  <si>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</si>
  <si>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</si>
  <si>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</si>
  <si>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</si>
  <si>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</si>
  <si>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</si>
  <si>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</si>
  <si>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</si>
  <si>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</si>
  <si>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</si>
  <si>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</si>
  <si>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</si>
  <si>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</si>
  <si>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</si>
  <si>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</si>
  <si>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</si>
  <si>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</si>
  <si>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</si>
  <si>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</si>
  <si>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</si>
  <si>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</si>
  <si>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</si>
  <si>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</si>
  <si>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</si>
  <si>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</si>
  <si>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</si>
  <si>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</si>
  <si>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</si>
  <si>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</si>
  <si>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</si>
  <si>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</si>
  <si>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</si>
  <si>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</si>
  <si>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</si>
  <si>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</si>
  <si>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</si>
  <si>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</si>
  <si>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</si>
  <si>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</si>
  <si>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</si>
  <si>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</si>
  <si>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</si>
  <si>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</si>
  <si>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</si>
  <si>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</si>
  <si>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</si>
  <si>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</si>
  <si>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</si>
  <si>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</si>
  <si>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</si>
  <si>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</si>
  <si>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</si>
  <si>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</si>
  <si>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</si>
  <si>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</si>
  <si>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</si>
  <si>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</si>
  <si>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</si>
  <si>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</si>
  <si>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</si>
  <si>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</si>
  <si>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</si>
  <si>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</si>
  <si>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</si>
  <si>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</si>
  <si>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</si>
  <si>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</si>
  <si>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</si>
  <si>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</si>
  <si>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</si>
  <si>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</si>
  <si>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</si>
  <si>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</si>
  <si>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</si>
  <si>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</si>
  <si>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</si>
  <si>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</si>
  <si>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</si>
  <si>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</si>
  <si>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</si>
  <si>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</si>
  <si>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</si>
  <si>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</si>
  <si>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</si>
  <si>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</si>
  <si>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</si>
  <si>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</si>
  <si>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</si>
  <si>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</si>
  <si>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</si>
  <si>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</si>
  <si>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</si>
  <si>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</si>
  <si>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</si>
  <si>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</si>
  <si>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</si>
  <si>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</si>
  <si>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</si>
  <si>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</si>
  <si>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</si>
  <si>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</si>
  <si>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</si>
  <si>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</si>
  <si>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</si>
  <si>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</si>
  <si>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</si>
  <si>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</si>
  <si>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</si>
  <si>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</si>
  <si>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</si>
  <si>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</si>
  <si>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</si>
  <si>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</si>
  <si>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</si>
  <si>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</si>
  <si>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</si>
  <si>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</si>
  <si>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</si>
  <si>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</si>
  <si>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</si>
  <si>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</si>
  <si>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</si>
  <si>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</si>
  <si>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</si>
  <si>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</si>
  <si>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</si>
  <si>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</si>
  <si>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</si>
  <si>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</si>
  <si>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</si>
  <si>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</si>
  <si>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</si>
  <si>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</si>
  <si>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</si>
  <si>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</si>
  <si>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</si>
  <si>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</si>
  <si>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</si>
  <si>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</si>
  <si>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</si>
  <si>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</si>
  <si>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</si>
  <si>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</si>
  <si>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</si>
  <si>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</si>
  <si>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</si>
  <si>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</si>
  <si>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</si>
  <si>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</si>
  <si>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</si>
  <si>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</si>
  <si>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</si>
  <si>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</si>
  <si>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</si>
  <si>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</si>
  <si>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</si>
  <si>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</si>
  <si>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</si>
  <si>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</si>
  <si>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</si>
  <si>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</si>
  <si>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</si>
  <si>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</si>
  <si>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</si>
  <si>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</si>
  <si>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</si>
  <si>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</si>
  <si>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</si>
  <si>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</si>
  <si>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</si>
  <si>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</si>
  <si>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</si>
  <si>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</si>
  <si>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</si>
  <si>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</si>
  <si>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</si>
  <si>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</si>
  <si>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</si>
  <si>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</si>
  <si>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</si>
  <si>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</si>
  <si>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</si>
  <si>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</si>
  <si>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</si>
  <si>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</si>
  <si>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</si>
  <si>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</si>
  <si>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</si>
  <si>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</si>
  <si>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</si>
  <si>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</si>
  <si>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</si>
  <si>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</si>
  <si>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</si>
  <si>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</si>
  <si>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</si>
  <si>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</si>
  <si>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</si>
  <si>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</si>
  <si>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</si>
  <si>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</si>
  <si>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</si>
  <si>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</si>
  <si>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</si>
  <si>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</si>
  <si>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</si>
  <si>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</si>
  <si>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</si>
  <si>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</si>
  <si>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</si>
  <si>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</si>
  <si>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</si>
  <si>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</si>
  <si>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</si>
  <si>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</si>
  <si>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</si>
  <si>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</si>
  <si>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</si>
  <si>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</si>
  <si>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</si>
  <si>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</si>
  <si>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</si>
  <si>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</si>
  <si>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</si>
  <si>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</si>
  <si>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</si>
  <si>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</si>
  <si>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</si>
  <si>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</si>
  <si>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</si>
  <si>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</si>
  <si>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</si>
  <si>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</si>
  <si>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</si>
  <si>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</si>
  <si>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</si>
  <si>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</si>
  <si>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</si>
  <si>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</si>
  <si>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</si>
  <si>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</si>
  <si>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</si>
  <si>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</si>
  <si>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</si>
  <si>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</si>
  <si>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</si>
  <si>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</si>
  <si>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</si>
  <si>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</si>
  <si>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</si>
  <si>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</si>
  <si>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</si>
  <si>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</si>
  <si>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</si>
  <si>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</si>
  <si>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</si>
  <si>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</si>
  <si>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</si>
  <si>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</si>
  <si>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</si>
  <si>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</si>
  <si>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</si>
  <si>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</si>
  <si>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</si>
  <si>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</si>
  <si>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</si>
  <si>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</si>
  <si>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</si>
  <si>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</si>
  <si>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</si>
  <si>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</si>
  <si>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</si>
  <si>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</si>
  <si>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</si>
  <si>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</si>
  <si>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</si>
  <si>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</si>
  <si>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</si>
  <si>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</si>
  <si>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</si>
  <si>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</si>
  <si>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</si>
  <si>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</si>
  <si>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</si>
  <si>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</si>
  <si>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</si>
  <si>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</si>
  <si>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</si>
  <si>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</si>
  <si>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</si>
  <si>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</si>
  <si>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</si>
  <si>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</si>
  <si>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</si>
  <si>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</si>
  <si>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</si>
  <si>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</si>
  <si>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</si>
  <si>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</si>
  <si>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</si>
  <si>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</si>
  <si>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</si>
  <si>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</si>
  <si>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</si>
  <si>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</si>
  <si>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</si>
  <si>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</si>
  <si>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</si>
  <si>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</si>
  <si>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</si>
  <si>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</si>
  <si>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</si>
  <si>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</si>
  <si>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</si>
  <si>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</si>
  <si>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</si>
  <si>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</si>
  <si>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</si>
  <si>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</si>
  <si>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</si>
  <si>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</si>
  <si>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</si>
  <si>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</si>
  <si>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</si>
  <si>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</si>
  <si>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</si>
  <si>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</si>
  <si>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</si>
  <si>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</si>
  <si>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</si>
  <si>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</si>
  <si>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</si>
  <si>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</si>
  <si>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</si>
  <si>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</si>
  <si>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</si>
  <si>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</si>
  <si>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</si>
  <si>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</si>
  <si>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</si>
  <si>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</si>
  <si>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</si>
  <si>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</si>
  <si>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</si>
  <si>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</si>
  <si>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</si>
  <si>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</si>
  <si>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</si>
  <si>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</si>
  <si>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</si>
  <si>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</si>
  <si>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</si>
  <si>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</si>
  <si>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</si>
  <si>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</si>
  <si>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</si>
  <si>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</si>
  <si>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</si>
  <si>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</si>
  <si>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</si>
  <si>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</si>
  <si>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</si>
  <si>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</si>
  <si>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</si>
  <si>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</si>
  <si>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</si>
  <si>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</si>
  <si>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</si>
  <si>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</si>
  <si>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</si>
  <si>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</si>
  <si>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</si>
  <si>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</si>
  <si>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</si>
  <si>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</si>
  <si>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</si>
  <si>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</si>
  <si>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</si>
  <si>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</si>
  <si>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</si>
  <si>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</si>
  <si>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</si>
  <si>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</si>
  <si>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</si>
  <si>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</si>
  <si>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</si>
  <si>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</si>
  <si>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</si>
  <si>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</si>
  <si>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</si>
  <si>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</si>
  <si>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</si>
  <si>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</si>
  <si>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</si>
  <si>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</si>
  <si>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</si>
  <si>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</si>
  <si>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</si>
  <si>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</si>
  <si>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</si>
  <si>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</si>
  <si>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</si>
  <si>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</si>
  <si>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</si>
  <si>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</si>
  <si>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</si>
  <si>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</si>
  <si>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</si>
  <si>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</si>
  <si>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</si>
  <si>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</si>
  <si>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</si>
  <si>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</si>
  <si>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</si>
  <si>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</si>
  <si>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</si>
  <si>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</si>
  <si>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</si>
  <si>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</si>
  <si>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</si>
  <si>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</si>
  <si>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</si>
  <si>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</si>
  <si>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</si>
  <si>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</si>
  <si>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</si>
  <si>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</si>
  <si>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</si>
  <si>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</si>
  <si>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</si>
  <si>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</si>
  <si>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</si>
  <si>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</si>
  <si>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</si>
  <si>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</si>
  <si>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</si>
  <si>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</si>
  <si>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</si>
  <si>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</si>
  <si>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</si>
  <si>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</si>
  <si>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</si>
  <si>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</si>
  <si>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</si>
  <si>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</si>
  <si>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</si>
  <si>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</si>
  <si>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</si>
  <si>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</si>
  <si>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</si>
  <si>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</si>
  <si>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</si>
  <si>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</si>
  <si>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</si>
  <si>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</si>
  <si>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</si>
  <si>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</si>
  <si>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</si>
  <si>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</si>
  <si>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</si>
  <si>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</si>
  <si>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</si>
  <si>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</si>
  <si>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</si>
  <si>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</si>
  <si>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</si>
  <si>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</si>
  <si>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</si>
  <si>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</si>
  <si>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</si>
  <si>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</si>
  <si>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</si>
  <si>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</si>
  <si>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</si>
  <si>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</si>
  <si>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</si>
  <si>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</si>
  <si>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</si>
  <si>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</si>
  <si>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</si>
  <si>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</si>
  <si>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</si>
  <si>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</si>
  <si>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</si>
  <si>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</si>
  <si>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</si>
  <si>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</si>
  <si>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</si>
  <si>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</si>
  <si>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</si>
  <si>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</si>
  <si>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</si>
  <si>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</si>
  <si>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</si>
  <si>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</si>
  <si>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</si>
  <si>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</si>
  <si>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</si>
  <si>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</si>
  <si>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</si>
  <si>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</si>
  <si>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</si>
  <si>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</si>
  <si>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</si>
  <si>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</si>
  <si>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</si>
  <si>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</si>
  <si>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</si>
  <si>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</si>
  <si>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</si>
  <si>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</si>
  <si>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</si>
  <si>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</si>
  <si>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</si>
  <si>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</si>
  <si>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</si>
  <si>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</si>
  <si>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</si>
  <si>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</si>
  <si>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</si>
  <si>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</si>
  <si>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</si>
  <si>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</si>
  <si>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</si>
  <si>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</si>
  <si>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</si>
  <si>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</si>
  <si>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</si>
  <si>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</si>
  <si>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</si>
  <si>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</si>
  <si>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</si>
  <si>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</si>
  <si>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</si>
  <si>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</si>
  <si>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</si>
  <si>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</si>
  <si>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</si>
  <si>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</si>
  <si>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</si>
  <si>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</si>
  <si>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</si>
  <si>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</si>
  <si>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</si>
  <si>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</si>
  <si>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</si>
  <si>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</si>
  <si>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</si>
  <si>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</si>
  <si>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</si>
  <si>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</si>
  <si>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</si>
  <si>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</si>
  <si>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</si>
  <si>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</si>
  <si>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</si>
  <si>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</si>
  <si>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</si>
  <si>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</si>
  <si>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</si>
  <si>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</si>
  <si>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</si>
  <si>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</si>
  <si>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</si>
  <si>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</si>
  <si>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</si>
  <si>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</si>
  <si>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</si>
  <si>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</si>
  <si>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</si>
  <si>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</si>
  <si>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</si>
  <si>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</si>
  <si>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</si>
  <si>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</si>
  <si>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</si>
  <si>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</si>
  <si>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</si>
  <si>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</si>
  <si>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</si>
  <si>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</si>
  <si>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</si>
  <si>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</si>
  <si>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</si>
  <si>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</si>
  <si>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</si>
  <si>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</si>
  <si>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</si>
  <si>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</si>
  <si>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</si>
  <si>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</si>
  <si>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</si>
  <si>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</si>
  <si>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</si>
  <si>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</si>
  <si>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</si>
  <si>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</si>
  <si>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</si>
  <si>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</si>
  <si>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</si>
  <si>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</si>
  <si>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</si>
  <si>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</si>
  <si>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</si>
  <si>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</si>
  <si>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</si>
  <si>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</si>
  <si>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</si>
  <si>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</si>
  <si>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</si>
  <si>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</si>
  <si>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</si>
  <si>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</si>
  <si>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</si>
  <si>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</si>
  <si>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</si>
  <si>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</si>
  <si>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</si>
  <si>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</si>
  <si>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</si>
  <si>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</si>
  <si>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</si>
  <si>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</si>
  <si>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</si>
  <si>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</si>
  <si>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</si>
  <si>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</si>
  <si>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</si>
  <si>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</si>
  <si>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</si>
  <si>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</si>
  <si>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</si>
  <si>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</si>
  <si>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</si>
  <si>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</si>
  <si>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</si>
  <si>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</si>
  <si>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</si>
  <si>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</si>
  <si>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</si>
  <si>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</si>
  <si>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</si>
  <si>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</si>
  <si>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</si>
  <si>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</si>
  <si>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</si>
  <si>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</si>
  <si>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</si>
  <si>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</si>
  <si>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</si>
  <si>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</si>
  <si>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</si>
  <si>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</si>
  <si>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</si>
  <si>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</si>
  <si>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</si>
  <si>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</si>
  <si>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</si>
  <si>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</si>
  <si>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</si>
  <si>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</si>
  <si>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</si>
  <si>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</si>
  <si>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</si>
  <si>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</si>
  <si>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</si>
  <si>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</si>
  <si>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</si>
  <si>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</si>
  <si>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</si>
  <si>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</si>
  <si>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</si>
  <si>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</si>
  <si>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</si>
  <si>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</si>
  <si>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</si>
  <si>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</si>
  <si>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</si>
  <si>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</si>
  <si>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</si>
  <si>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</si>
  <si>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</si>
  <si>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</si>
  <si>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</si>
  <si>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</si>
  <si>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</si>
  <si>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</si>
  <si>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</si>
  <si>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</si>
  <si>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</si>
  <si>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</si>
  <si>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</si>
  <si>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</si>
  <si>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</si>
  <si>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</si>
  <si>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</si>
  <si>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</si>
  <si>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</si>
  <si>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</si>
  <si>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</si>
  <si>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</si>
  <si>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</si>
  <si>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</si>
  <si>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</si>
  <si>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</si>
  <si>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</si>
  <si>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</si>
  <si>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</si>
  <si>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</si>
  <si>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</si>
  <si>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</si>
  <si>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</si>
  <si>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</si>
  <si>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</si>
  <si>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</si>
  <si>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</si>
  <si>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</si>
  <si>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</si>
  <si>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</si>
  <si>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</si>
  <si>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</si>
  <si>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</si>
  <si>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</si>
  <si>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</si>
  <si>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</si>
  <si>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</si>
  <si>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</si>
  <si>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</si>
  <si>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</si>
  <si>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</si>
  <si>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</si>
  <si>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</si>
  <si>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</si>
  <si>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</si>
  <si>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</si>
  <si>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</si>
  <si>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</si>
  <si>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</si>
  <si>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</si>
  <si>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</si>
  <si>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</si>
  <si>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</si>
  <si>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</si>
  <si>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</si>
  <si>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</si>
  <si>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</si>
  <si>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</si>
  <si>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</si>
  <si>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</si>
  <si>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</si>
  <si>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</si>
  <si>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</si>
  <si>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</si>
  <si>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</si>
  <si>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</si>
  <si>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</si>
  <si>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</si>
  <si>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</si>
  <si>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</si>
  <si>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</si>
  <si>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</si>
  <si>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</si>
  <si>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</si>
  <si>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</si>
  <si>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</si>
  <si>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</si>
  <si>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</si>
  <si>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</si>
  <si>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</si>
  <si>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</si>
  <si>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</si>
  <si>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</si>
  <si>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</si>
  <si>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</si>
  <si>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</si>
  <si>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</si>
  <si>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</si>
  <si>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</si>
  <si>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</si>
  <si>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</si>
  <si>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</si>
  <si>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</si>
  <si>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</si>
  <si>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</si>
  <si>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</si>
  <si>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</si>
  <si>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</si>
  <si>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</si>
  <si>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</si>
  <si>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</si>
  <si>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</si>
  <si>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</si>
  <si>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</si>
  <si>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</si>
  <si>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</si>
  <si>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</si>
  <si>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</si>
  <si>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</si>
  <si>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</si>
  <si>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</si>
  <si>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</si>
  <si>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</si>
  <si>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</si>
  <si>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</si>
  <si>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</si>
  <si>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</si>
  <si>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</si>
  <si>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</si>
  <si>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</si>
  <si>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</si>
  <si>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</si>
  <si>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</si>
  <si>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</si>
  <si>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</si>
  <si>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</si>
  <si>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</si>
  <si>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</si>
  <si>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</si>
  <si>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</si>
  <si>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</si>
  <si>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</si>
  <si>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</si>
  <si>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</si>
  <si>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</si>
  <si>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</si>
  <si>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</si>
  <si>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</si>
  <si>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</si>
  <si>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</si>
  <si>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</si>
  <si>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</si>
  <si>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</si>
  <si>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</si>
  <si>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</si>
  <si>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</si>
  <si>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</si>
  <si>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</si>
  <si>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</si>
  <si>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</si>
  <si>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</si>
  <si>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</si>
  <si>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</si>
  <si>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</si>
  <si>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</si>
  <si>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</si>
  <si>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</si>
  <si>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</si>
  <si>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</si>
  <si>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</si>
  <si>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</si>
  <si>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</si>
  <si>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</si>
  <si>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</si>
  <si>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</si>
  <si>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</si>
  <si>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</si>
  <si>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</si>
  <si>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</si>
  <si>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</si>
  <si>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</si>
  <si>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</si>
  <si>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</si>
  <si>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</si>
  <si>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</si>
  <si>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</si>
  <si>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</si>
  <si>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</si>
  <si>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</si>
  <si>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</si>
  <si>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</si>
  <si>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</si>
  <si>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</si>
  <si>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</si>
  <si>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</si>
  <si>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</si>
  <si>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</si>
  <si>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</si>
  <si>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</si>
  <si>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</si>
  <si>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</si>
  <si>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</si>
  <si>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</si>
  <si>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</si>
  <si>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</si>
  <si>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</si>
  <si>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</si>
  <si>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</si>
  <si>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</si>
  <si>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</si>
  <si>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</si>
  <si>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</si>
  <si>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</si>
  <si>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</si>
  <si>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</si>
  <si>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</si>
  <si>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</si>
  <si>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</si>
  <si>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</si>
  <si>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</si>
  <si>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</si>
  <si>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</si>
  <si>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</si>
  <si>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</si>
  <si>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</si>
  <si>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</si>
  <si>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</si>
  <si>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</si>
  <si>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</si>
  <si>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</si>
  <si>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</si>
  <si>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</si>
  <si>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</si>
  <si>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</si>
  <si>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</si>
  <si>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</si>
  <si>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</si>
  <si>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</si>
  <si>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</si>
  <si>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</si>
  <si>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</si>
  <si>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</si>
  <si>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</si>
  <si>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</si>
  <si>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</si>
  <si>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</si>
  <si>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</si>
  <si>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</si>
  <si>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</si>
  <si>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</si>
  <si>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</si>
  <si>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</si>
  <si>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</si>
  <si>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</si>
  <si>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</si>
  <si>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</si>
  <si>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</si>
  <si>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</si>
  <si>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</si>
  <si>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</si>
  <si>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</si>
  <si>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</si>
  <si>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</si>
  <si>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</si>
  <si>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</si>
  <si>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</si>
  <si>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</si>
  <si>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</si>
  <si>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</si>
  <si>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</si>
  <si>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</si>
  <si>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</si>
  <si>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</si>
  <si>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</si>
  <si>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</si>
  <si>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</si>
  <si>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</si>
  <si>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</si>
  <si>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</si>
  <si>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</si>
  <si>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</si>
  <si>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</si>
  <si>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</si>
  <si>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</si>
  <si>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</si>
  <si>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</si>
  <si>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</si>
  <si>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</si>
  <si>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</si>
  <si>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</si>
  <si>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</si>
  <si>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</si>
  <si>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</si>
  <si>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</si>
  <si>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</si>
  <si>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</si>
  <si>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</si>
  <si>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</si>
  <si>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</si>
  <si>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</si>
  <si>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</si>
  <si>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</si>
  <si>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</si>
  <si>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</si>
  <si>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</si>
  <si>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</si>
  <si>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</si>
  <si>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</si>
  <si>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</si>
  <si>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</si>
  <si>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</si>
  <si>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</si>
  <si>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</si>
  <si>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</si>
  <si>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</si>
  <si>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</si>
  <si>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</si>
  <si>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</si>
  <si>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</si>
  <si>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</si>
  <si>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</si>
  <si>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</si>
  <si>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</si>
  <si>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</si>
  <si>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</si>
  <si>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</si>
  <si>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</si>
  <si>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</si>
  <si>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</si>
  <si>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</si>
  <si>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</si>
  <si>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</si>
  <si>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</si>
  <si>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</si>
  <si>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</si>
  <si>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</si>
  <si>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</si>
  <si>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</si>
  <si>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</si>
  <si>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</si>
  <si>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</si>
  <si>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</si>
  <si>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</si>
  <si>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</si>
  <si>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</si>
  <si>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</si>
  <si>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</si>
  <si>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</si>
  <si>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</si>
  <si>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</si>
  <si>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</si>
  <si>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</si>
  <si>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</si>
  <si>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</si>
  <si>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</si>
  <si>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</si>
  <si>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</si>
  <si>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</si>
  <si>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</si>
  <si>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</si>
  <si>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</si>
  <si>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</si>
  <si>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</si>
  <si>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</si>
  <si>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</si>
  <si>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</si>
  <si>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</si>
  <si>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</si>
  <si>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</si>
  <si>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</si>
  <si>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</si>
  <si>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</si>
  <si>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</si>
  <si>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</si>
  <si>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</si>
  <si>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</si>
  <si>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</si>
  <si>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</si>
  <si>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</si>
  <si>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</si>
  <si>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</si>
  <si>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</si>
  <si>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</si>
  <si>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</si>
  <si>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</si>
  <si>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</si>
  <si>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</si>
  <si>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</si>
  <si>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</si>
  <si>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</si>
  <si>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</si>
  <si>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</si>
  <si>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</si>
  <si>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</si>
  <si>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</si>
  <si>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</si>
  <si>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</si>
  <si>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</si>
  <si>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</si>
  <si>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</si>
  <si>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</si>
  <si>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</si>
  <si>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</si>
  <si>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</si>
  <si>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</si>
  <si>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</si>
  <si>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</si>
  <si>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</si>
  <si>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</si>
  <si>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</si>
  <si>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</si>
  <si>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</si>
  <si>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</si>
  <si>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</si>
  <si>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</si>
  <si>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</si>
  <si>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</si>
  <si>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</si>
  <si>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</si>
  <si>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</si>
  <si>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</si>
  <si>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</si>
  <si>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</si>
  <si>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</si>
  <si>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</si>
  <si>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</si>
  <si>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</si>
  <si>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</si>
  <si>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</si>
  <si>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</si>
  <si>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</si>
  <si>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</si>
  <si>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</si>
  <si>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</si>
  <si>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</si>
  <si>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</si>
  <si>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</si>
  <si>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</si>
  <si>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</si>
  <si>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</si>
  <si>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</si>
  <si>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</si>
  <si>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</si>
  <si>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</si>
  <si>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</si>
  <si>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</si>
  <si>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</si>
  <si>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</si>
  <si>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</si>
  <si>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</si>
  <si>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</si>
  <si>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</si>
  <si>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</si>
  <si>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</si>
  <si>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</si>
  <si>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</si>
  <si>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</si>
  <si>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</si>
  <si>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</si>
  <si>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</si>
  <si>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</si>
  <si>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</si>
  <si>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</si>
  <si>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</si>
  <si>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</si>
  <si>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</si>
  <si>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</si>
  <si>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</si>
  <si>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</si>
  <si>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</si>
  <si>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</si>
  <si>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</si>
  <si>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</si>
  <si>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</si>
  <si>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</si>
  <si>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</si>
  <si>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</si>
  <si>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</si>
  <si>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</si>
  <si>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</si>
  <si>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</si>
  <si>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</si>
  <si>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</si>
  <si>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</si>
  <si>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</si>
  <si>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</si>
  <si>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</si>
  <si>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</si>
  <si>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</si>
  <si>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</si>
  <si>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</si>
  <si>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</si>
  <si>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</si>
  <si>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</si>
  <si>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</si>
  <si>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</si>
  <si>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</si>
  <si>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</si>
  <si>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</si>
  <si>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</si>
  <si>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</si>
  <si>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</si>
  <si>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</si>
  <si>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</si>
  <si>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</si>
  <si>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</si>
  <si>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</si>
  <si>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</si>
  <si>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</si>
  <si>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</si>
  <si>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</si>
  <si>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</si>
  <si>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</si>
  <si>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</si>
  <si>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</si>
  <si>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</si>
  <si>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</si>
  <si>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</si>
  <si>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</si>
  <si>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</si>
  <si>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</si>
  <si>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</si>
  <si>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</si>
  <si>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</si>
  <si>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</si>
  <si>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</si>
  <si>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</si>
  <si>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</si>
  <si>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</si>
  <si>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</si>
  <si>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</si>
  <si>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</si>
  <si>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</si>
  <si>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</si>
  <si>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</si>
  <si>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</si>
  <si>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</si>
  <si>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</si>
  <si>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</si>
  <si>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</si>
  <si>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</si>
  <si>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</si>
  <si>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</si>
  <si>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</si>
  <si>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</si>
  <si>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</si>
  <si>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</si>
  <si>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</si>
  <si>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</si>
  <si>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</si>
  <si>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</si>
  <si>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</si>
  <si>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</si>
  <si>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</si>
  <si>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</si>
  <si>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</si>
  <si>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</si>
  <si>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</si>
  <si>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</si>
  <si>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</si>
  <si>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</si>
  <si>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</si>
  <si>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</si>
  <si>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</si>
  <si>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</si>
  <si>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</si>
  <si>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</si>
  <si>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</si>
  <si>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</si>
  <si>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</si>
  <si>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</si>
  <si>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</si>
  <si>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</si>
  <si>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</si>
  <si>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</si>
  <si>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</si>
  <si>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</si>
  <si>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</si>
  <si>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</si>
  <si>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</si>
  <si>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</si>
  <si>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</si>
  <si>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</si>
  <si>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</si>
  <si>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</si>
  <si>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</si>
  <si>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</si>
  <si>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</si>
  <si>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</si>
  <si>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</si>
  <si>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</si>
  <si>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</si>
  <si>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</si>
  <si>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</si>
  <si>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</si>
  <si>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</si>
  <si>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</si>
  <si>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</si>
  <si>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</si>
  <si>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</si>
  <si>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</si>
  <si>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</si>
  <si>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</si>
  <si>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</si>
  <si>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</si>
  <si>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</si>
  <si>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</si>
  <si>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</si>
  <si>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</si>
  <si>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</si>
  <si>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</si>
  <si>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</si>
  <si>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</si>
  <si>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</si>
  <si>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</si>
  <si>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</si>
  <si>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</si>
  <si>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</si>
  <si>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</si>
  <si>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</si>
  <si>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</si>
  <si>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</si>
  <si>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</si>
  <si>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</si>
  <si>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</si>
  <si>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</si>
  <si>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</si>
  <si>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</si>
  <si>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</si>
  <si>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</si>
  <si>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</si>
  <si>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</si>
  <si>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</si>
  <si>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</si>
  <si>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</si>
  <si>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</si>
  <si>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</si>
  <si>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</si>
  <si>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</si>
  <si>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</si>
  <si>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</si>
  <si>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</si>
  <si>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</si>
  <si>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</si>
  <si>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</si>
  <si>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</si>
  <si>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</si>
  <si>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</si>
  <si>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</si>
  <si>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</si>
  <si>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</si>
  <si>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</si>
  <si>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</si>
  <si>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</si>
  <si>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</si>
  <si>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</si>
  <si>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</si>
  <si>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</si>
  <si>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</si>
  <si>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</si>
  <si>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</si>
  <si>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</si>
  <si>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</si>
  <si>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</si>
  <si>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</si>
  <si>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</si>
  <si>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</si>
  <si>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</si>
  <si>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</si>
  <si>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</si>
  <si>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</si>
  <si>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</si>
  <si>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</si>
  <si>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</si>
  <si>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</si>
  <si>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</si>
  <si>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</si>
  <si>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</si>
  <si>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</si>
  <si>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</si>
  <si>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</si>
  <si>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</si>
  <si>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</si>
  <si>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</si>
  <si>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</si>
  <si>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</si>
  <si>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</si>
  <si>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</si>
  <si>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</si>
  <si>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</si>
  <si>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</si>
  <si>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</si>
  <si>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</si>
  <si>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</si>
  <si>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</si>
  <si>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</si>
  <si>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</si>
  <si>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</si>
  <si>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</si>
  <si>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</si>
  <si>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</si>
  <si>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</si>
  <si>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</si>
  <si>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</si>
  <si>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</si>
  <si>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</si>
  <si>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</si>
  <si>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</si>
  <si>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</si>
  <si>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</si>
  <si>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</si>
  <si>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</si>
  <si>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</si>
  <si>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</si>
  <si>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</si>
  <si>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</si>
  <si>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</si>
  <si>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</si>
  <si>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</si>
  <si>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</si>
  <si>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</si>
  <si>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</si>
  <si>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</si>
  <si>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</si>
  <si>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</si>
  <si>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</si>
  <si>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</si>
  <si>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</si>
  <si>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</si>
  <si>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</si>
  <si>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</si>
  <si>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</si>
  <si>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</si>
  <si>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</si>
  <si>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</si>
  <si>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</si>
  <si>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</si>
  <si>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</si>
  <si>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</si>
  <si>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</si>
  <si>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</si>
  <si>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</si>
  <si>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</si>
  <si>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</si>
  <si>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</si>
  <si>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</si>
  <si>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</si>
  <si>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</si>
  <si>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</si>
  <si>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</si>
  <si>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</si>
  <si>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</si>
  <si>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</si>
  <si>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</si>
  <si>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</si>
  <si>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</si>
  <si>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</si>
  <si>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</si>
  <si>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</si>
  <si>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</si>
  <si>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</si>
  <si>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</si>
  <si>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</si>
  <si>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</si>
  <si>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</si>
  <si>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</si>
  <si>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</si>
  <si>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</si>
  <si>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</si>
  <si>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</si>
  <si>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</si>
  <si>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</si>
  <si>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</si>
  <si>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</si>
  <si>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</si>
  <si>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</si>
  <si>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</si>
  <si>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</si>
  <si>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</si>
  <si>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</si>
  <si>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</si>
  <si>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</si>
  <si>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</si>
  <si>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</si>
  <si>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</si>
  <si>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</si>
  <si>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</si>
  <si>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</si>
  <si>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</si>
  <si>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</si>
  <si>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</si>
  <si>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</si>
  <si>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</si>
  <si>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</si>
  <si>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</si>
  <si>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</si>
  <si>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</si>
  <si>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</si>
  <si>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</si>
  <si>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</si>
  <si>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</si>
  <si>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</si>
  <si>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</si>
  <si>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</si>
  <si>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</si>
  <si>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</si>
  <si>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</si>
  <si>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</si>
  <si>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</si>
  <si>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</si>
  <si>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</si>
  <si>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</si>
  <si>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</si>
  <si>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</si>
  <si>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</si>
  <si>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</si>
  <si>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</si>
  <si>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</si>
  <si>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</si>
  <si>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</si>
  <si>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</si>
  <si>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</si>
  <si>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</si>
  <si>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</si>
  <si>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</si>
  <si>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</si>
  <si>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</si>
  <si>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</si>
  <si>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</si>
  <si>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</si>
  <si>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</si>
  <si>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</si>
  <si>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</si>
  <si>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</si>
  <si>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</si>
  <si>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</si>
  <si>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</si>
  <si>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</si>
  <si>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</si>
  <si>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</si>
  <si>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</si>
  <si>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</si>
  <si>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</si>
  <si>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</si>
  <si>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</si>
  <si>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</si>
  <si>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</si>
  <si>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</si>
  <si>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</si>
  <si>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</si>
  <si>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</si>
  <si>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</si>
  <si>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</si>
  <si>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</si>
  <si>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</si>
  <si>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</si>
  <si>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</si>
  <si>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</si>
  <si>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</si>
  <si>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</si>
  <si>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</si>
  <si>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</si>
  <si>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</si>
  <si>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</si>
  <si>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</si>
  <si>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</si>
  <si>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</si>
  <si>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</si>
  <si>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</si>
  <si>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</si>
  <si>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</si>
  <si>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</si>
  <si>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</si>
  <si>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</si>
  <si>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</si>
  <si>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</si>
  <si>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</si>
  <si>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</si>
  <si>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</si>
  <si>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</si>
  <si>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</si>
  <si>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</si>
  <si>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</si>
  <si>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</si>
  <si>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</si>
  <si>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</si>
  <si>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</si>
  <si>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</si>
  <si>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</si>
  <si>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</si>
  <si>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</si>
  <si>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</si>
  <si>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</si>
  <si>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</si>
  <si>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</si>
  <si>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</si>
  <si>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</si>
  <si>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</si>
  <si>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</si>
  <si>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</si>
  <si>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</si>
  <si>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</si>
  <si>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</si>
  <si>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</si>
  <si>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</si>
  <si>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</si>
  <si>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</si>
  <si>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</si>
  <si>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</si>
  <si>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</si>
  <si>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</si>
  <si>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</si>
  <si>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</si>
  <si>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</si>
  <si>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</si>
  <si>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</si>
  <si>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</si>
  <si>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</si>
  <si>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</si>
  <si>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</si>
  <si>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</si>
  <si>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</si>
  <si>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</si>
  <si>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</si>
  <si>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</si>
  <si>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</si>
  <si>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</si>
  <si>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</si>
  <si>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</si>
  <si>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</si>
  <si>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</si>
  <si>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</si>
  <si>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</si>
  <si>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</si>
  <si>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</si>
  <si>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</si>
  <si>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</si>
  <si>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</si>
  <si>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</si>
  <si>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</si>
  <si>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</si>
  <si>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</si>
  <si>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</si>
  <si>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</si>
  <si>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</si>
  <si>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</si>
  <si>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</si>
  <si>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</si>
  <si>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</si>
  <si>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</si>
  <si>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</si>
  <si>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</si>
  <si>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</si>
  <si>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</si>
  <si>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</si>
  <si>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</si>
  <si>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</si>
  <si>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</si>
  <si>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</si>
  <si>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</si>
  <si>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</si>
  <si>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</si>
  <si>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</si>
  <si>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</si>
  <si>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</si>
  <si>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</si>
  <si>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</si>
  <si>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</si>
  <si>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</si>
  <si>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</si>
  <si>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</si>
  <si>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</si>
  <si>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</si>
  <si>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</si>
  <si>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</si>
  <si>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</si>
  <si>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</si>
  <si>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</si>
  <si>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</si>
  <si>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</si>
  <si>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</si>
  <si>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</si>
  <si>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</si>
  <si>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</si>
  <si>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</si>
  <si>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</si>
  <si>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</si>
  <si>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</si>
  <si>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</si>
  <si>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</si>
  <si>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</si>
  <si>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</si>
  <si>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</si>
  <si>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</si>
  <si>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</si>
  <si>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</si>
  <si>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</si>
  <si>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</si>
  <si>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</si>
  <si>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</si>
  <si>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</si>
  <si>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</si>
  <si>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</si>
  <si>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</si>
  <si>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</si>
  <si>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</si>
  <si>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</si>
  <si>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</si>
  <si>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</si>
  <si>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</si>
  <si>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</si>
  <si>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</si>
  <si>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</si>
  <si>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</si>
  <si>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</si>
  <si>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</si>
  <si>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</si>
  <si>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</si>
  <si>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</si>
  <si>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</si>
  <si>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</si>
  <si>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</si>
  <si>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</si>
  <si>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</si>
  <si>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</si>
  <si>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</si>
  <si>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</si>
  <si>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</si>
  <si>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</si>
  <si>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</si>
  <si>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</si>
  <si>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</si>
  <si>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</si>
  <si>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</si>
  <si>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</si>
  <si>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</si>
  <si>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</si>
  <si>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</si>
  <si>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</si>
  <si>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</si>
  <si>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</si>
  <si>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</si>
  <si>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</si>
  <si>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</si>
  <si>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</si>
  <si>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</si>
  <si>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</si>
  <si>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</si>
  <si>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</si>
  <si>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</si>
  <si>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</si>
  <si>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</si>
  <si>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</si>
  <si>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</si>
  <si>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</si>
  <si>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</si>
  <si>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</si>
  <si>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</si>
  <si>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</si>
  <si>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</si>
  <si>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</si>
  <si>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</si>
  <si>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</si>
  <si>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</si>
  <si>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</si>
  <si>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</si>
  <si>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</si>
  <si>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</si>
  <si>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</si>
  <si>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</si>
  <si>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</si>
  <si>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</si>
  <si>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</si>
  <si>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</si>
  <si>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</si>
  <si>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</si>
  <si>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</si>
  <si>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</si>
  <si>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</si>
  <si>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</si>
  <si>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</si>
  <si>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</si>
  <si>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</si>
  <si>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</si>
  <si>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</si>
  <si>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</si>
  <si>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</si>
  <si>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</si>
  <si>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</si>
  <si>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</si>
  <si>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</si>
  <si>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</si>
  <si>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</si>
  <si>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</si>
  <si>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</si>
  <si>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</si>
  <si>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</si>
  <si>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</si>
  <si>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</si>
  <si>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</si>
  <si>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</si>
  <si>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</si>
  <si>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</si>
  <si>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</si>
  <si>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</si>
  <si>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</si>
  <si>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</si>
  <si>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</si>
  <si>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</si>
  <si>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</si>
  <si>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</si>
  <si>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</si>
  <si>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</si>
  <si>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</si>
  <si>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</si>
  <si>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</si>
  <si>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</si>
  <si>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</si>
  <si>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</si>
  <si>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</si>
  <si>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</si>
  <si>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</si>
  <si>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</si>
  <si>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</si>
  <si>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</si>
  <si>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</si>
  <si>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</si>
  <si>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</si>
  <si>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</si>
  <si>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</si>
  <si>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</si>
  <si>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</si>
  <si>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</si>
  <si>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</si>
  <si>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</si>
  <si>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</si>
  <si>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</si>
  <si>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</si>
  <si>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</si>
  <si>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</si>
  <si>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</si>
  <si>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</si>
  <si>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</si>
  <si>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</si>
  <si>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</si>
  <si>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</si>
  <si>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</si>
  <si>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</si>
  <si>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</si>
  <si>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</si>
  <si>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</si>
  <si>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</si>
  <si>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</si>
  <si>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</si>
  <si>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</si>
  <si>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</si>
  <si>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</si>
  <si>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</si>
  <si>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</si>
  <si>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</si>
  <si>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</si>
  <si>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</si>
  <si>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</si>
  <si>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</si>
  <si>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</si>
  <si>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</si>
  <si>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</si>
  <si>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</si>
  <si>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</si>
  <si>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</si>
  <si>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</si>
  <si>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</si>
  <si>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</si>
  <si>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</si>
  <si>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</si>
  <si>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</si>
  <si>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</si>
  <si>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</si>
  <si>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</si>
  <si>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</si>
  <si>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</si>
  <si>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</si>
  <si>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</si>
  <si>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</si>
  <si>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</si>
  <si>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</si>
  <si>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</si>
  <si>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</si>
  <si>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</si>
  <si>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</si>
  <si>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</si>
  <si>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</si>
  <si>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</si>
  <si>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</si>
  <si>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</si>
  <si>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</si>
  <si>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</si>
  <si>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</si>
  <si>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</si>
  <si>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</si>
  <si>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</si>
  <si>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</si>
  <si>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</si>
  <si>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</si>
  <si>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</si>
  <si>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</si>
  <si>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</si>
  <si>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</si>
  <si>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</si>
  <si>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</si>
  <si>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</si>
  <si>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</si>
  <si>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</si>
  <si>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</si>
  <si>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</si>
  <si>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</si>
  <si>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</si>
  <si>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</si>
  <si>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</si>
  <si>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</si>
  <si>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</si>
  <si>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</si>
  <si>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</si>
  <si>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</si>
  <si>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</si>
  <si>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</si>
  <si>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</si>
  <si>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</si>
  <si>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</si>
  <si>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</si>
  <si>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</si>
  <si>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</si>
  <si>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</si>
  <si>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</si>
  <si>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</si>
  <si>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</si>
  <si>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</si>
  <si>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</si>
  <si>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</si>
  <si>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</si>
  <si>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</si>
  <si>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</si>
  <si>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</si>
  <si>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</si>
  <si>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</si>
  <si>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</si>
  <si>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</si>
  <si>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</si>
  <si>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</si>
  <si>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</si>
  <si>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</si>
  <si>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</si>
  <si>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</si>
  <si>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</si>
  <si>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</si>
  <si>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</si>
  <si>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</si>
  <si>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</si>
  <si>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</si>
  <si>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</si>
  <si>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</si>
  <si>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</si>
  <si>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</si>
  <si>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</si>
  <si>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</si>
  <si>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</si>
  <si>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</si>
  <si>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</si>
  <si>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</si>
  <si>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</si>
  <si>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</si>
  <si>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</si>
  <si>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</si>
  <si>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</si>
  <si>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</si>
  <si>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</si>
  <si>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</si>
  <si>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</si>
  <si>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</si>
  <si>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</si>
  <si>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</si>
  <si>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</si>
  <si>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</si>
  <si>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</si>
  <si>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</si>
  <si>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</si>
  <si>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</si>
  <si>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</si>
  <si>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</si>
  <si>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</si>
  <si>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</si>
  <si>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</si>
  <si>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</si>
  <si>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</si>
  <si>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</si>
  <si>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</si>
  <si>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</si>
  <si>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</si>
  <si>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</si>
  <si>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</si>
  <si>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</si>
  <si>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</si>
  <si>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</si>
  <si>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</si>
  <si>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</si>
  <si>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</si>
  <si>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</si>
  <si>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</si>
  <si>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</si>
  <si>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</si>
  <si>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</si>
  <si>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</si>
  <si>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</si>
  <si>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</si>
  <si>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</si>
  <si>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</si>
  <si>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</si>
  <si>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</si>
  <si>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</si>
  <si>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</si>
  <si>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</si>
  <si>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</si>
  <si>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</si>
  <si>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</si>
  <si>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</si>
  <si>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</si>
  <si>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</si>
  <si>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</si>
  <si>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</si>
  <si>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</si>
  <si>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</si>
  <si>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</si>
  <si>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</si>
  <si>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</si>
  <si>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</si>
  <si>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</si>
  <si>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</si>
  <si>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</si>
  <si>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</si>
  <si>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</si>
  <si>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</si>
  <si>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</si>
  <si>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</si>
  <si>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</si>
  <si>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</si>
  <si>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</si>
  <si>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</si>
  <si>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</si>
  <si>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</si>
  <si>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</si>
  <si>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</si>
  <si>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</si>
  <si>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</si>
  <si>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</si>
  <si>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</si>
  <si>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</si>
  <si>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</si>
  <si>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</si>
  <si>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</si>
  <si>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</si>
  <si>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</si>
  <si>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</si>
  <si>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</si>
  <si>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</si>
  <si>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</si>
  <si>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</si>
  <si>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</si>
  <si>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</si>
  <si>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</si>
  <si>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</si>
  <si>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</si>
  <si>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</si>
  <si>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</si>
  <si>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</si>
  <si>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</si>
  <si>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</si>
  <si>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</si>
  <si>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</si>
  <si>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</si>
  <si>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</si>
  <si>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</si>
  <si>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</si>
  <si>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</si>
  <si>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</si>
  <si>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</si>
  <si>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</si>
  <si>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</si>
  <si>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</si>
  <si>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</si>
  <si>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</si>
  <si>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</si>
  <si>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</si>
  <si>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</si>
  <si>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</si>
  <si>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</si>
  <si>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</si>
  <si>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</si>
  <si>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</si>
  <si>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</si>
  <si>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</si>
  <si>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</si>
  <si>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</si>
  <si>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</si>
  <si>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</si>
  <si>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</si>
  <si>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</si>
  <si>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</si>
  <si>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</si>
  <si>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</si>
  <si>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</si>
  <si>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</si>
  <si>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</si>
  <si>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</si>
  <si>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</si>
  <si>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</si>
  <si>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</si>
  <si>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</si>
  <si>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</si>
  <si>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</si>
  <si>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</si>
  <si>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</si>
  <si>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</si>
  <si>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</si>
  <si>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</si>
  <si>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</si>
  <si>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</si>
  <si>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</si>
  <si>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</si>
  <si>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</si>
  <si>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</si>
  <si>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</si>
  <si>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</si>
  <si>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</si>
  <si>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</si>
  <si>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</si>
  <si>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</si>
  <si>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</si>
  <si>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</si>
  <si>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</si>
  <si>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</si>
  <si>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</si>
  <si>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</si>
  <si>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</si>
  <si>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</si>
  <si>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</si>
  <si>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</si>
  <si>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</si>
  <si>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</si>
  <si>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</si>
  <si>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</si>
  <si>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</si>
  <si>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</si>
  <si>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</si>
  <si>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</si>
  <si>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</si>
  <si>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</si>
  <si>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</si>
  <si>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</si>
  <si>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</si>
  <si>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</si>
  <si>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</si>
  <si>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</si>
  <si>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</si>
  <si>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</si>
  <si>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</si>
  <si>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</si>
  <si>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</si>
  <si>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</si>
  <si>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</si>
  <si>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</si>
  <si>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</si>
  <si>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</si>
  <si>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</si>
  <si>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</si>
  <si>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</si>
  <si>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</si>
  <si>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</si>
  <si>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</si>
  <si>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</si>
  <si>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</si>
  <si>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</si>
  <si>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</si>
  <si>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</si>
  <si>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</si>
  <si>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</si>
  <si>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</si>
  <si>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</si>
  <si>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</si>
  <si>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</si>
  <si>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</si>
  <si>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</si>
  <si>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</si>
  <si>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</si>
  <si>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</si>
  <si>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</si>
  <si>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</si>
  <si>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</si>
  <si>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</si>
  <si>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</si>
  <si>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</si>
  <si>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</si>
  <si>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</si>
  <si>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</si>
  <si>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</si>
  <si>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</si>
  <si>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</si>
  <si>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</si>
  <si>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</si>
  <si>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</si>
  <si>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</si>
  <si>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</si>
  <si>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</si>
  <si>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</si>
  <si>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</si>
  <si>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</si>
  <si>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</si>
  <si>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</si>
  <si>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</si>
  <si>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</si>
  <si>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</si>
  <si>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</si>
  <si>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</si>
  <si>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</si>
  <si>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</si>
  <si>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</si>
  <si>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</si>
  <si>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</si>
  <si>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</si>
  <si>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</si>
  <si>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</si>
  <si>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</si>
  <si>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</si>
  <si>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</si>
  <si>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</si>
  <si>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</si>
  <si>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</si>
  <si>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</si>
  <si>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</si>
  <si>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</si>
  <si>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</si>
  <si>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</si>
  <si>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</si>
  <si>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</si>
  <si>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</si>
  <si>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</si>
  <si>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</si>
  <si>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</si>
  <si>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</si>
  <si>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</si>
  <si>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</si>
  <si>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</si>
  <si>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</si>
  <si>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</si>
  <si>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</si>
  <si>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</si>
  <si>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</si>
  <si>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</si>
  <si>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</si>
  <si>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</si>
  <si>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</si>
  <si>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</si>
  <si>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</si>
  <si>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</si>
  <si>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</si>
  <si>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</si>
  <si>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</si>
  <si>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</si>
  <si>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</si>
  <si>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</si>
  <si>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</si>
  <si>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</si>
  <si>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</si>
  <si>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</si>
  <si>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</si>
  <si>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</si>
  <si>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</si>
  <si>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</si>
  <si>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</si>
  <si>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</si>
  <si>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</si>
  <si>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</si>
  <si>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</si>
  <si>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</si>
  <si>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</si>
  <si>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</si>
  <si>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</si>
  <si>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</si>
  <si>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</si>
  <si>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</si>
  <si>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</si>
  <si>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</si>
  <si>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</si>
  <si>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</si>
  <si>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</si>
  <si>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</si>
  <si>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</si>
  <si>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</si>
  <si>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</si>
  <si>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</si>
  <si>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</si>
  <si>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</si>
  <si>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</si>
  <si>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</si>
  <si>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</si>
  <si>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</si>
  <si>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</si>
  <si>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</si>
  <si>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</si>
  <si>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</si>
  <si>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</si>
  <si>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</si>
  <si>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</si>
  <si>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</si>
  <si>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</si>
  <si>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</si>
  <si>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</si>
  <si>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</si>
  <si>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</si>
  <si>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</si>
  <si>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</si>
  <si>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</si>
  <si>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</si>
  <si>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</si>
  <si>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</si>
  <si>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</si>
  <si>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</si>
  <si>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</si>
  <si>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</si>
  <si>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</si>
  <si>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</si>
  <si>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</si>
  <si>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</si>
  <si>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</si>
  <si>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</si>
  <si>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</si>
  <si>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</si>
  <si>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</si>
  <si>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</si>
  <si>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</si>
  <si>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</si>
  <si>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</si>
  <si>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</si>
  <si>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</si>
  <si>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</si>
  <si>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</si>
  <si>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</si>
  <si>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</si>
  <si>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</si>
  <si>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</si>
  <si>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</si>
  <si>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</si>
  <si>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</si>
  <si>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</si>
  <si>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</si>
  <si>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</si>
  <si>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</si>
  <si>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</si>
  <si>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</si>
  <si>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</si>
  <si>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</si>
  <si>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</si>
  <si>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</si>
  <si>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</si>
  <si>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</si>
  <si>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</si>
  <si>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</si>
  <si>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</si>
  <si>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</si>
  <si>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</si>
  <si>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</si>
  <si>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</si>
  <si>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</si>
  <si>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</si>
  <si>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</si>
  <si>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</si>
  <si>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</si>
  <si>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</si>
  <si>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</si>
  <si>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</si>
  <si>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</si>
  <si>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</si>
  <si>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</si>
  <si>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</si>
  <si>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</si>
  <si>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</si>
  <si>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</si>
  <si>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</si>
  <si>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</si>
  <si>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</si>
  <si>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</si>
  <si>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</si>
  <si>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</si>
  <si>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</si>
  <si>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</si>
  <si>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</si>
  <si>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</si>
  <si>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</si>
  <si>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</si>
  <si>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</si>
  <si>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</si>
  <si>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</si>
  <si>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</si>
  <si>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</si>
  <si>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</si>
  <si>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</si>
  <si>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</si>
  <si>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</si>
  <si>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</si>
  <si>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</si>
  <si>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</si>
  <si>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</si>
  <si>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</si>
  <si>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</si>
  <si>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</si>
  <si>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</si>
  <si>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</si>
  <si>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</si>
  <si>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</si>
  <si>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</si>
  <si>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</si>
  <si>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</si>
  <si>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</si>
  <si>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</si>
  <si>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</si>
  <si>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</si>
  <si>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</si>
  <si>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</si>
  <si>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</si>
  <si>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</si>
  <si>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</si>
  <si>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</si>
  <si>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</si>
  <si>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</si>
  <si>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</si>
  <si>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</si>
  <si>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</si>
  <si>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</si>
  <si>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</si>
  <si>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</si>
  <si>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</si>
  <si>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</si>
  <si>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</si>
  <si>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</si>
  <si>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</si>
  <si>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</si>
  <si>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</si>
  <si>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</si>
  <si>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</si>
  <si>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</si>
  <si>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</si>
  <si>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</si>
  <si>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</si>
  <si>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</si>
  <si>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</si>
  <si>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</si>
  <si>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</si>
  <si>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</si>
  <si>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</si>
  <si>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</si>
  <si>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</si>
  <si>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</si>
  <si>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</si>
  <si>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</si>
  <si>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</si>
  <si>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</si>
  <si>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</si>
  <si>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</si>
  <si>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</si>
  <si>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</si>
  <si>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</si>
  <si>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</si>
  <si>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</si>
  <si>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</si>
  <si>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</si>
  <si>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</si>
  <si>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</si>
  <si>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</si>
  <si>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</si>
  <si>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</si>
  <si>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</si>
  <si>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</si>
  <si>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</si>
  <si>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</si>
  <si>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</si>
  <si>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</si>
  <si>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</si>
  <si>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</si>
  <si>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</si>
  <si>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</si>
  <si>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</si>
  <si>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</si>
  <si>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</si>
  <si>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</si>
  <si>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</si>
  <si>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</si>
  <si>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</si>
  <si>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</si>
  <si>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</si>
  <si>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</si>
  <si>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</si>
  <si>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</si>
  <si>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</si>
  <si>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</si>
  <si>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</si>
  <si>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</si>
  <si>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</si>
  <si>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</si>
  <si>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</si>
  <si>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</si>
  <si>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</si>
  <si>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</si>
  <si>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</si>
  <si>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</si>
  <si>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</si>
  <si>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</si>
  <si>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</si>
  <si>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</si>
  <si>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</si>
  <si>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</si>
  <si>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</si>
  <si>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</si>
  <si>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</si>
  <si>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</si>
  <si>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</si>
  <si>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</si>
  <si>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</si>
  <si>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</si>
  <si>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</si>
  <si>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</si>
  <si>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</si>
  <si>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</si>
  <si>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</si>
  <si>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</si>
  <si>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</si>
  <si>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</si>
  <si>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</si>
  <si>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</si>
  <si>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</si>
  <si>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</si>
  <si>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</si>
  <si>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</si>
  <si>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</si>
  <si>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</si>
  <si>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</si>
  <si>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</si>
  <si>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</si>
  <si>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</si>
  <si>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</si>
  <si>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</si>
  <si>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</si>
  <si>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</si>
  <si>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</si>
  <si>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</si>
  <si>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</si>
  <si>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</si>
  <si>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</si>
  <si>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</si>
  <si>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</si>
  <si>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</si>
  <si>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</si>
  <si>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</si>
  <si>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</si>
  <si>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</si>
  <si>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</si>
  <si>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</si>
  <si>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</si>
  <si>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</si>
  <si>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</si>
  <si>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</si>
  <si>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</si>
  <si>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</si>
  <si>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</si>
  <si>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</si>
  <si>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</si>
  <si>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</si>
  <si>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</si>
  <si>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</si>
  <si>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</si>
  <si>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</si>
  <si>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</si>
  <si>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</si>
  <si>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</si>
  <si>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</si>
  <si>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</si>
  <si>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</si>
  <si>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</si>
  <si>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</si>
  <si>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</si>
  <si>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</si>
  <si>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</si>
  <si>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</si>
  <si>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</si>
  <si>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</si>
  <si>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</si>
  <si>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</si>
  <si>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</si>
  <si>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</si>
  <si>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</si>
  <si>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</si>
  <si>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</si>
  <si>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</si>
  <si>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</si>
  <si>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</si>
  <si>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</si>
  <si>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</si>
  <si>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</si>
  <si>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</si>
  <si>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</si>
  <si>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</si>
  <si>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</si>
  <si>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</si>
  <si>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</si>
  <si>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</si>
  <si>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</si>
  <si>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</si>
  <si>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</si>
  <si>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</si>
  <si>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</si>
  <si>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</si>
  <si>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</si>
  <si>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</si>
  <si>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</si>
  <si>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</si>
  <si>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</si>
  <si>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</si>
  <si>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</si>
  <si>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</si>
  <si>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</si>
  <si>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</si>
  <si>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</si>
  <si>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</si>
  <si>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</si>
  <si>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</si>
  <si>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</si>
  <si>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</si>
  <si>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</si>
  <si>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</si>
  <si>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</si>
  <si>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</si>
  <si>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</si>
  <si>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</si>
  <si>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</si>
  <si>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</si>
  <si>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</si>
  <si>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</si>
  <si>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</si>
  <si>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</si>
  <si>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</si>
  <si>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</si>
  <si>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</si>
  <si>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</si>
  <si>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</si>
  <si>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</si>
  <si>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</si>
  <si>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</si>
  <si>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</si>
  <si>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</si>
  <si>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</si>
  <si>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</si>
  <si>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</si>
  <si>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</si>
  <si>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</si>
  <si>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</si>
  <si>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</si>
  <si>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</si>
  <si>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</si>
  <si>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</si>
  <si>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</si>
  <si>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</si>
  <si>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</si>
  <si>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</si>
  <si>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</si>
  <si>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</si>
  <si>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</si>
  <si>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</si>
  <si>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</si>
  <si>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</si>
  <si>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</si>
  <si>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</si>
  <si>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</si>
  <si>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</si>
  <si>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</si>
  <si>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</si>
  <si>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</si>
  <si>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</si>
  <si>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</si>
  <si>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</si>
  <si>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</si>
  <si>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</si>
  <si>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</si>
  <si>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</si>
  <si>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</si>
  <si>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</si>
  <si>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</si>
  <si>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</si>
  <si>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</si>
  <si>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</si>
  <si>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</si>
  <si>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</si>
  <si>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</si>
  <si>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</si>
  <si>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</si>
  <si>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</si>
  <si>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</si>
  <si>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</si>
  <si>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</si>
  <si>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</si>
  <si>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</si>
  <si>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</si>
  <si>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</si>
  <si>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</si>
  <si>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</si>
  <si>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</si>
  <si>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</si>
  <si>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</si>
  <si>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</si>
  <si>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</si>
  <si>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</si>
  <si>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</si>
  <si>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</si>
  <si>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</si>
  <si>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</si>
  <si>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</si>
  <si>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</si>
  <si>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</si>
  <si>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</si>
  <si>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</si>
  <si>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</si>
  <si>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</si>
  <si>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</si>
  <si>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</si>
  <si>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</si>
  <si>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</si>
  <si>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</si>
  <si>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</si>
  <si>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</si>
  <si>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</si>
  <si>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</si>
  <si>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</si>
  <si>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</si>
  <si>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</si>
  <si>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</si>
  <si>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</si>
  <si>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</si>
  <si>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</si>
  <si>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</si>
  <si>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</si>
  <si>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</si>
  <si>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</si>
  <si>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</si>
  <si>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</si>
  <si>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</si>
  <si>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</si>
  <si>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</si>
  <si>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</si>
  <si>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</si>
  <si>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</si>
  <si>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</si>
  <si>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</si>
  <si>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</si>
  <si>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</si>
  <si>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</si>
  <si>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</si>
  <si>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</si>
  <si>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</si>
  <si>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</si>
  <si>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</si>
  <si>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</si>
  <si>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</si>
  <si>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</si>
  <si>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</si>
  <si>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</si>
  <si>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</si>
  <si>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</si>
  <si>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</si>
  <si>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</si>
  <si>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</si>
  <si>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</si>
  <si>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</si>
  <si>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</si>
  <si>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</si>
  <si>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</si>
  <si>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</si>
  <si>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</si>
  <si>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</si>
  <si>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</si>
  <si>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</si>
  <si>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</si>
  <si>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</si>
  <si>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</si>
  <si>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</si>
  <si>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</si>
  <si>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</si>
  <si>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</si>
  <si>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</si>
  <si>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</si>
  <si>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</si>
  <si>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</si>
  <si>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</si>
  <si>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</si>
  <si>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</si>
  <si>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</si>
  <si>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</si>
  <si>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</si>
  <si>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</si>
  <si>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</si>
  <si>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</si>
  <si>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</si>
  <si>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</si>
  <si>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</si>
  <si>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</si>
  <si>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</si>
  <si>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</si>
  <si>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</si>
  <si>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</si>
  <si>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</si>
  <si>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</si>
  <si>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</si>
  <si>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</si>
  <si>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</si>
  <si>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</si>
  <si>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</si>
  <si>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</si>
  <si>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</si>
  <si>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</si>
  <si>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</si>
  <si>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</si>
  <si>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</si>
  <si>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</si>
  <si>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</si>
  <si>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</si>
  <si>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</si>
  <si>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</si>
  <si>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</si>
  <si>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</si>
  <si>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</si>
  <si>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</si>
  <si>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</si>
  <si>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</si>
  <si>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</si>
  <si>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</si>
  <si>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</si>
  <si>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</si>
  <si>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</si>
  <si>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</si>
  <si>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</si>
  <si>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</si>
  <si>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</si>
  <si>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</si>
  <si>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</si>
  <si>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</si>
  <si>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</si>
  <si>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</si>
  <si>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</si>
  <si>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</si>
  <si>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</si>
  <si>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</si>
  <si>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</si>
  <si>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</si>
  <si>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</si>
  <si>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</si>
  <si>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</si>
  <si>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</si>
  <si>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</si>
  <si>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</si>
  <si>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</si>
  <si>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</si>
  <si>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</si>
  <si>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</si>
  <si>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</si>
  <si>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</si>
  <si>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</si>
  <si>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</si>
  <si>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</si>
  <si>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</si>
  <si>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</si>
  <si>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</si>
  <si>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</si>
  <si>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</si>
  <si>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</si>
  <si>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</si>
  <si>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</si>
  <si>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</si>
  <si>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</si>
  <si>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</si>
  <si>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</si>
  <si>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</si>
  <si>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</si>
  <si>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</si>
  <si>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</si>
  <si>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</si>
  <si>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</si>
  <si>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</si>
  <si>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</si>
  <si>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</si>
  <si>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</si>
  <si>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</si>
  <si>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</si>
  <si>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</si>
  <si>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</si>
  <si>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</si>
  <si>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</si>
  <si>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</si>
  <si>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</si>
  <si>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</si>
  <si>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</si>
  <si>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</si>
  <si>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</si>
  <si>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</si>
  <si>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</si>
  <si>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</si>
  <si>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</si>
  <si>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</si>
  <si>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</si>
  <si>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</si>
  <si>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</si>
  <si>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</si>
  <si>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</si>
  <si>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</si>
  <si>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</si>
  <si>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</si>
  <si>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</si>
  <si>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</si>
  <si>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</si>
  <si>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</si>
  <si>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</si>
  <si>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</si>
  <si>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</si>
  <si>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</si>
  <si>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</si>
  <si>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</si>
  <si>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</si>
  <si>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</si>
  <si>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</si>
  <si>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</si>
  <si>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</si>
  <si>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</si>
  <si>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</si>
  <si>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</si>
  <si>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</si>
  <si>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</si>
  <si>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</si>
  <si>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</si>
  <si>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</si>
  <si>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</si>
  <si>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</si>
  <si>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</si>
  <si>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</si>
  <si>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</si>
  <si>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</si>
  <si>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</si>
  <si>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</si>
  <si>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</si>
  <si>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</si>
  <si>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</si>
  <si>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</si>
  <si>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</si>
  <si>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</si>
  <si>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</si>
  <si>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</si>
  <si>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</si>
  <si>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</si>
  <si>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</si>
  <si>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</si>
  <si>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</si>
  <si>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</si>
  <si>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</si>
  <si>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</si>
  <si>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</si>
  <si>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</si>
  <si>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</si>
  <si>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</si>
  <si>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</si>
  <si>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</si>
  <si>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</si>
  <si>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</si>
  <si>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</si>
  <si>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</si>
  <si>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</si>
  <si>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</si>
  <si>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</si>
  <si>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</si>
  <si>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</si>
  <si>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</si>
  <si>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</si>
  <si>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</si>
  <si>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</si>
  <si>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</si>
  <si>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</si>
  <si>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</si>
  <si>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</si>
  <si>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</si>
  <si>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</si>
  <si>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</si>
  <si>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</si>
  <si>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</si>
  <si>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</si>
  <si>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</si>
  <si>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</si>
  <si>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</si>
  <si>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</si>
  <si>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</si>
  <si>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</si>
  <si>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</si>
  <si>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</si>
  <si>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</si>
  <si>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</si>
  <si>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</si>
  <si>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</si>
  <si>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</si>
  <si>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</si>
  <si>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</si>
  <si>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</si>
  <si>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</si>
  <si>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</si>
  <si>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</si>
  <si>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</si>
  <si>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</si>
  <si>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</si>
  <si>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</si>
  <si>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</si>
  <si>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</si>
  <si>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</si>
  <si>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</si>
  <si>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</si>
  <si>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</si>
  <si>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</si>
  <si>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</si>
  <si>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</si>
  <si>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</si>
  <si>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</si>
  <si>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</si>
  <si>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</si>
  <si>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</si>
  <si>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</si>
  <si>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</si>
  <si>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</si>
  <si>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</si>
  <si>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</si>
  <si>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</si>
  <si>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</si>
  <si>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</si>
  <si>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</si>
  <si>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</si>
  <si>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</si>
  <si>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</si>
  <si>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</si>
  <si>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</si>
  <si>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</si>
  <si>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</si>
  <si>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</si>
  <si>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</si>
  <si>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</si>
  <si>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</si>
  <si>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</si>
  <si>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</si>
  <si>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</si>
  <si>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</si>
  <si>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</si>
  <si>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</si>
  <si>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</si>
  <si>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</si>
  <si>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</si>
  <si>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</si>
  <si>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</si>
  <si>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</si>
  <si>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</si>
  <si>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</si>
  <si>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</si>
  <si>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</si>
  <si>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</si>
  <si>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</si>
  <si>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</si>
  <si>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</si>
  <si>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</si>
  <si>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</si>
  <si>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</si>
  <si>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</si>
  <si>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</si>
  <si>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</si>
  <si>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</si>
  <si>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</si>
  <si>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</si>
  <si>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</si>
  <si>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</si>
  <si>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</si>
  <si>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</si>
  <si>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</si>
  <si>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</si>
  <si>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</si>
  <si>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</si>
  <si>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</si>
  <si>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</si>
  <si>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</si>
  <si>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</si>
  <si>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</si>
  <si>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</si>
  <si>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</si>
  <si>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</si>
  <si>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</si>
  <si>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</si>
  <si>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</si>
  <si>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</si>
  <si>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</si>
  <si>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</si>
  <si>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</si>
  <si>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</si>
  <si>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</si>
  <si>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</si>
  <si>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</si>
  <si>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</si>
  <si>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</si>
  <si>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</si>
  <si>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</si>
  <si>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</si>
  <si>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</si>
  <si>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</si>
  <si>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</si>
  <si>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</si>
  <si>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</si>
  <si>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</si>
  <si>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</si>
  <si>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</si>
  <si>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</si>
  <si>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</si>
  <si>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</si>
  <si>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</si>
  <si>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</si>
  <si>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</si>
  <si>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</si>
  <si>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</si>
  <si>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</si>
  <si>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</si>
  <si>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</si>
  <si>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</si>
  <si>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</si>
  <si>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</si>
  <si>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</si>
  <si>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</si>
  <si>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</si>
  <si>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</si>
  <si>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</si>
  <si>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</si>
  <si>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</si>
  <si>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</si>
  <si>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</si>
  <si>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</si>
  <si>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</si>
  <si>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</si>
  <si>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</si>
  <si>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</si>
  <si>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</si>
  <si>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</si>
  <si>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</si>
  <si>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</si>
  <si>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</si>
  <si>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</si>
  <si>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</si>
  <si>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</si>
  <si>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</si>
  <si>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</si>
  <si>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</si>
  <si>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</si>
  <si>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</si>
  <si>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</si>
  <si>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</si>
  <si>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</si>
  <si>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</si>
  <si>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</si>
  <si>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</si>
  <si>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</si>
  <si>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</si>
  <si>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</si>
  <si>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</si>
  <si>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</si>
  <si>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</si>
  <si>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</si>
  <si>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</si>
  <si>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</si>
  <si>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</si>
  <si>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</si>
  <si>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</si>
  <si>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</si>
  <si>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</si>
  <si>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</si>
  <si>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</si>
  <si>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</si>
  <si>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</si>
  <si>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</si>
  <si>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</si>
  <si>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</si>
  <si>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</si>
  <si>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</si>
  <si>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</si>
  <si>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</si>
  <si>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</si>
  <si>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</si>
  <si>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</si>
  <si>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</si>
  <si>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</si>
  <si>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</si>
  <si>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</si>
  <si>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</si>
  <si>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</si>
  <si>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</si>
  <si>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</si>
  <si>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</si>
  <si>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</si>
  <si>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</si>
  <si>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</si>
  <si>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</si>
  <si>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</si>
  <si>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</si>
  <si>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</si>
  <si>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</si>
  <si>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</si>
  <si>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</si>
  <si>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</si>
  <si>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</si>
  <si>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</si>
  <si>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</si>
  <si>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</si>
  <si>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</si>
  <si>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</si>
  <si>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</si>
  <si>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</si>
  <si>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</si>
  <si>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</si>
  <si>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</si>
  <si>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</si>
  <si>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</si>
  <si>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</si>
  <si>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</si>
  <si>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</si>
  <si>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</si>
  <si>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</si>
  <si>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</si>
  <si>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</si>
  <si>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</si>
  <si>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</si>
  <si>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</si>
  <si>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</si>
  <si>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</si>
  <si>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</si>
  <si>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</si>
  <si>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</si>
  <si>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</si>
  <si>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</si>
  <si>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</si>
  <si>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</si>
  <si>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</si>
  <si>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</si>
  <si>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</si>
  <si>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</si>
  <si>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</si>
  <si>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</si>
  <si>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</si>
  <si>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</si>
  <si>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</si>
  <si>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</si>
  <si>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</si>
  <si>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</si>
  <si>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</si>
  <si>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</si>
  <si>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</si>
  <si>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</si>
  <si>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</si>
  <si>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</si>
  <si>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</si>
  <si>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</si>
  <si>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</si>
  <si>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</si>
  <si>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</si>
  <si>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</si>
  <si>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</si>
  <si>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</si>
  <si>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</si>
  <si>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</si>
  <si>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</si>
  <si>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</si>
  <si>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</si>
  <si>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</si>
  <si>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</si>
  <si>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</si>
  <si>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</si>
  <si>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</si>
  <si>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</si>
  <si>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</si>
  <si>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</si>
  <si>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</si>
  <si>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</si>
  <si>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</si>
  <si>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</si>
  <si>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</si>
  <si>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</si>
  <si>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</si>
  <si>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</si>
  <si>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</si>
  <si>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</si>
  <si>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</si>
  <si>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</si>
  <si>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</si>
  <si>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</si>
  <si>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</si>
  <si>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</si>
  <si>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</si>
  <si>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</si>
  <si>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</si>
  <si>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</si>
  <si>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</si>
  <si>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</si>
  <si>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</si>
  <si>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</si>
  <si>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</si>
  <si>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</si>
  <si>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</si>
  <si>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</si>
  <si>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</si>
  <si>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</si>
  <si>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</si>
  <si>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</si>
  <si>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</si>
  <si>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</si>
  <si>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</si>
  <si>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</si>
  <si>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</si>
  <si>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</si>
  <si>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</si>
  <si>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</si>
  <si>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</si>
  <si>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</si>
  <si>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</si>
  <si>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</si>
  <si>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</si>
  <si>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</si>
  <si>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</si>
  <si>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</si>
  <si>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</si>
  <si>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</si>
  <si>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</si>
  <si>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</si>
  <si>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</si>
  <si>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</si>
  <si>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</si>
  <si>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</si>
  <si>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</si>
  <si>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</si>
  <si>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</si>
  <si>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</si>
  <si>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</si>
  <si>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</si>
  <si>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</si>
  <si>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</si>
  <si>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</si>
  <si>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</si>
  <si>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</si>
  <si>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</si>
  <si>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</si>
  <si>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</si>
  <si>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</si>
  <si>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</si>
  <si>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</si>
  <si>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</si>
  <si>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</si>
  <si>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</si>
  <si>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</si>
  <si>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</si>
  <si>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</si>
  <si>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</si>
  <si>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</si>
  <si>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</si>
  <si>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</si>
  <si>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</si>
  <si>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</si>
  <si>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</si>
  <si>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</si>
  <si>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</si>
  <si>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</si>
  <si>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</si>
  <si>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</si>
  <si>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</si>
  <si>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</si>
  <si>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</si>
  <si>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</si>
  <si>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</si>
  <si>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</si>
  <si>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</si>
  <si>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</si>
  <si>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</si>
  <si>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</si>
  <si>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</si>
  <si>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</si>
  <si>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</si>
  <si>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</si>
  <si>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</si>
  <si>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</si>
  <si>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</si>
  <si>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</si>
  <si>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</si>
  <si>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</si>
  <si>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</si>
  <si>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</si>
  <si>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</si>
  <si>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</si>
  <si>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</si>
  <si>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</si>
  <si>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</si>
  <si>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</si>
  <si>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</si>
  <si>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</si>
  <si>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</si>
  <si>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</si>
  <si>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</si>
  <si>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</si>
  <si>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</si>
  <si>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</si>
  <si>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</si>
  <si>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</si>
  <si>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</si>
  <si>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</si>
  <si>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</si>
  <si>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</si>
  <si>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</si>
  <si>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</si>
  <si>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</si>
  <si>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</si>
  <si>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</si>
  <si>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</si>
  <si>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</si>
  <si>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</si>
  <si>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</si>
  <si>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</si>
  <si>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</si>
  <si>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</si>
  <si>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</si>
  <si>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</si>
  <si>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</si>
  <si>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</si>
  <si>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</si>
  <si>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</si>
  <si>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</si>
  <si>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</si>
  <si>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</si>
  <si>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</si>
  <si>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</si>
  <si>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</si>
  <si>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</si>
  <si>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</si>
  <si>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</si>
  <si>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</si>
  <si>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</si>
  <si>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</si>
  <si>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</si>
  <si>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</si>
  <si>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</si>
  <si>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</si>
  <si>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</si>
  <si>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</si>
  <si>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</si>
  <si>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</si>
  <si>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</si>
  <si>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</si>
  <si>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</si>
  <si>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</si>
  <si>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</si>
  <si>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</si>
  <si>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</si>
  <si>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</si>
  <si>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</si>
  <si>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</si>
  <si>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</si>
  <si>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</si>
  <si>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</si>
  <si>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</si>
  <si>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</si>
  <si>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</si>
  <si>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</si>
  <si>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</si>
  <si>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</si>
  <si>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</si>
  <si>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</si>
  <si>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</si>
  <si>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</si>
  <si>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</si>
  <si>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</si>
  <si>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</si>
  <si>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</si>
  <si>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</si>
  <si>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</si>
  <si>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</si>
  <si>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</si>
  <si>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</si>
  <si>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</si>
  <si>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</si>
  <si>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</si>
  <si>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</si>
  <si>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</si>
  <si>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</si>
  <si>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</si>
  <si>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</si>
  <si>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</si>
  <si>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</si>
  <si>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</si>
  <si>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</si>
  <si>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</si>
  <si>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</si>
  <si>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</si>
  <si>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</si>
  <si>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</si>
  <si>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</si>
  <si>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</si>
  <si>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</si>
  <si>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</si>
  <si>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</si>
  <si>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</si>
  <si>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</si>
  <si>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</si>
  <si>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</si>
  <si>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</si>
  <si>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</si>
  <si>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</si>
  <si>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</si>
  <si>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</si>
  <si>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</si>
  <si>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</si>
  <si>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</si>
  <si>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</si>
  <si>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</si>
  <si>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</si>
  <si>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</si>
  <si>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</si>
  <si>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</si>
  <si>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</si>
  <si>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</si>
  <si>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</si>
  <si>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</si>
  <si>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</si>
  <si>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</si>
  <si>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</si>
  <si>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</si>
  <si>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</si>
  <si>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</si>
  <si>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</si>
  <si>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</si>
  <si>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</si>
  <si>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</si>
  <si>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</si>
  <si>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</si>
  <si>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</si>
  <si>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</si>
  <si>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</si>
  <si>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</si>
  <si>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</si>
  <si>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</si>
  <si>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</si>
  <si>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</si>
  <si>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</si>
  <si>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</si>
  <si>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</si>
  <si>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</si>
  <si>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</si>
  <si>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</si>
  <si>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</si>
  <si>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</si>
  <si>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</si>
  <si>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</si>
  <si>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</si>
  <si>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</si>
  <si>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</si>
  <si>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</si>
  <si>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</si>
  <si>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</si>
  <si>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</si>
  <si>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</si>
  <si>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</si>
  <si>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</si>
  <si>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</si>
  <si>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</si>
  <si>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</si>
  <si>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</si>
  <si>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</si>
  <si>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</si>
  <si>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</si>
  <si>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</si>
  <si>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</si>
  <si>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</si>
  <si>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</si>
  <si>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</si>
  <si>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</si>
  <si>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</si>
  <si>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</si>
  <si>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</si>
  <si>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</si>
  <si>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</si>
  <si>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</si>
  <si>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</si>
  <si>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</si>
  <si>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</si>
  <si>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</si>
  <si>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</si>
  <si>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</si>
  <si>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</si>
  <si>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</si>
  <si>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</si>
  <si>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</si>
  <si>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</si>
  <si>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</si>
  <si>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</si>
  <si>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</si>
  <si>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</si>
  <si>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</si>
  <si>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</si>
  <si>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</si>
  <si>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</si>
  <si>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</si>
  <si>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</si>
  <si>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</si>
  <si>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</si>
  <si>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</si>
  <si>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</si>
  <si>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</si>
  <si>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</si>
  <si>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</si>
  <si>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</si>
  <si>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</si>
  <si>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</si>
  <si>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</si>
  <si>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</si>
  <si>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</si>
  <si>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</si>
  <si>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</si>
  <si>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</si>
  <si>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</si>
  <si>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</si>
  <si>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</si>
  <si>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</si>
  <si>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</si>
  <si>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</si>
  <si>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</si>
  <si>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</si>
  <si>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</si>
  <si>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</si>
  <si>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</si>
  <si>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</si>
  <si>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</si>
  <si>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</si>
  <si>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</si>
  <si>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</si>
  <si>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</si>
  <si>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</si>
  <si>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</si>
  <si>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</si>
  <si>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</si>
  <si>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</si>
  <si>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</si>
  <si>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</si>
  <si>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</si>
  <si>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</si>
  <si>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</si>
  <si>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</si>
  <si>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</si>
  <si>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</si>
  <si>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</si>
  <si>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</si>
  <si>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</si>
  <si>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</si>
  <si>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</si>
  <si>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</si>
  <si>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</si>
  <si>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</si>
  <si>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</si>
  <si>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</si>
  <si>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</si>
  <si>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</si>
  <si>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</si>
  <si>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</si>
  <si>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</si>
  <si>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</si>
  <si>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</si>
  <si>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</si>
  <si>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</si>
  <si>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</si>
  <si>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</si>
  <si>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</si>
  <si>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</si>
  <si>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</si>
  <si>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</si>
  <si>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</si>
  <si>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</si>
  <si>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</si>
  <si>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</si>
  <si>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</si>
  <si>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</si>
  <si>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</si>
  <si>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</si>
  <si>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</si>
  <si>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</si>
  <si>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</si>
  <si>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</si>
  <si>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</si>
  <si>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</si>
  <si>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</si>
  <si>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</si>
  <si>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</si>
  <si>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</si>
  <si>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</si>
  <si>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</si>
  <si>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</si>
  <si>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</si>
  <si>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</si>
  <si>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</si>
  <si>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</si>
  <si>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</si>
  <si>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</si>
  <si>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</si>
  <si>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</si>
  <si>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</si>
  <si>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</si>
  <si>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</si>
  <si>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</si>
  <si>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</si>
  <si>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</si>
  <si>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</si>
  <si>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</si>
  <si>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</si>
  <si>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</si>
  <si>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</si>
  <si>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</si>
  <si>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</si>
  <si>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</si>
  <si>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</si>
  <si>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</si>
  <si>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</si>
  <si>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</si>
  <si>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</si>
  <si>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</si>
  <si>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</si>
  <si>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</si>
  <si>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</si>
  <si>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</si>
  <si>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</si>
  <si>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</si>
  <si>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</si>
  <si>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</si>
  <si>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</si>
  <si>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</si>
  <si>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</si>
  <si>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</si>
  <si>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</si>
  <si>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</si>
  <si>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</si>
  <si>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</si>
  <si>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</si>
  <si>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</si>
  <si>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</si>
  <si>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</si>
  <si>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</si>
  <si>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</si>
  <si>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</si>
  <si>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</si>
  <si>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</si>
  <si>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</si>
  <si>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</si>
  <si>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</si>
  <si>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</si>
  <si>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</si>
  <si>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</si>
  <si>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</si>
  <si>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</si>
  <si>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</si>
  <si>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</si>
  <si>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</si>
  <si>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</si>
  <si>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</si>
  <si>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</si>
  <si>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</si>
  <si>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</si>
  <si>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</si>
  <si>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</si>
  <si>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</si>
  <si>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</si>
  <si>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</si>
  <si>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</si>
  <si>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</si>
  <si>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</si>
  <si>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</si>
  <si>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</si>
  <si>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</si>
  <si>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</si>
  <si>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</si>
  <si>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</si>
  <si>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Motion Industries, Inc.</t>
  </si>
  <si>
    <t>Motion Industries, Inc,. Motion Canada, BRASS, AST Bearing, General Tools and Supply, Voorhies, Numatic Engineering, and all subsidiaries and divisions.</t>
  </si>
  <si>
    <t>00-796-0556</t>
  </si>
  <si>
    <t>DUNS Number</t>
  </si>
  <si>
    <t>1605 Alton Road, Birmingham, AL, 35210</t>
  </si>
  <si>
    <t>Sustainability Team</t>
  </si>
  <si>
    <t>MOT-sustainability-sn@motion.com</t>
  </si>
  <si>
    <t>800-526-9328</t>
  </si>
  <si>
    <t>Craig Edwards</t>
  </si>
  <si>
    <t>Director, Quality Management &amp; EHS</t>
  </si>
  <si>
    <t>Motion Industries, Inc. is a distributor of products manufactured by other companies and does not manufacture or contract to manufacture product. Accordingly, Motion Industries, Inc. has responded "No" to the items set forth in question 1 of this survey.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</si>
</sst>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OT-sustainability-sn@motion.com" TargetMode="External"/><Relationship Id="rId1" Type="http://schemas.openxmlformats.org/officeDocument/2006/relationships/hyperlink" Target="mailto:MOT-sustainability-sn@moti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11847</v>
      </c>
      <c r="F13" s="225" t="s">
        <v>11856</v>
      </c>
      <c r="G13" s="24"/>
    </row>
    <row r="14" spans="1:7" ht="57">
      <c r="A14" s="388"/>
      <c r="B14" s="222">
        <v>1.01</v>
      </c>
      <c r="C14" s="223" t="s">
        <v>12</v>
      </c>
      <c r="D14" s="224">
        <v>44523</v>
      </c>
      <c r="E14" s="223" t="s">
        <v>11848</v>
      </c>
      <c r="F14" s="225" t="s">
        <v>11856</v>
      </c>
      <c r="G14" s="24"/>
    </row>
    <row r="15" spans="1:7" ht="57">
      <c r="A15" s="388"/>
      <c r="B15" s="222">
        <v>1.02</v>
      </c>
      <c r="C15" s="223" t="s">
        <v>12</v>
      </c>
      <c r="D15" s="224">
        <v>44553</v>
      </c>
      <c r="E15" s="223" t="s">
        <v>11849</v>
      </c>
      <c r="F15" s="225" t="s">
        <v>11856</v>
      </c>
      <c r="G15" s="24"/>
    </row>
    <row r="16" spans="1:7" ht="91.2">
      <c r="A16" s="388"/>
      <c r="B16" s="222">
        <v>1.1000000000000001</v>
      </c>
      <c r="C16" s="223" t="s">
        <v>12</v>
      </c>
      <c r="D16" s="224">
        <v>44848</v>
      </c>
      <c r="E16" s="223" t="s">
        <v>11850</v>
      </c>
      <c r="F16" s="225" t="s">
        <v>11857</v>
      </c>
      <c r="G16" s="24"/>
    </row>
    <row r="17" spans="1:7" ht="45.6">
      <c r="A17" s="388"/>
      <c r="B17" s="222">
        <v>1.1100000000000001</v>
      </c>
      <c r="C17" s="223" t="s">
        <v>12</v>
      </c>
      <c r="D17" s="224">
        <v>44869</v>
      </c>
      <c r="E17" s="223" t="s">
        <v>11851</v>
      </c>
      <c r="F17" s="225" t="s">
        <v>11857</v>
      </c>
      <c r="G17" s="24"/>
    </row>
    <row r="18" spans="1:7" ht="45.6">
      <c r="A18" s="388"/>
      <c r="B18" s="222">
        <v>1.2</v>
      </c>
      <c r="C18" s="223" t="s">
        <v>12</v>
      </c>
      <c r="D18" s="224">
        <v>45058</v>
      </c>
      <c r="E18" s="223" t="s">
        <v>11900</v>
      </c>
      <c r="F18" s="225" t="s">
        <v>11858</v>
      </c>
      <c r="G18" s="24"/>
    </row>
    <row r="19" spans="1:7" ht="57">
      <c r="A19" s="388"/>
      <c r="B19" s="222">
        <v>1.3</v>
      </c>
      <c r="C19" s="223" t="s">
        <v>12</v>
      </c>
      <c r="D19" s="224">
        <v>45408</v>
      </c>
      <c r="E19" s="286" t="s">
        <v>19408</v>
      </c>
      <c r="F19" s="225" t="s">
        <v>11901</v>
      </c>
      <c r="G19" s="24"/>
    </row>
    <row r="20" spans="1:7" ht="57">
      <c r="A20" s="388"/>
      <c r="B20" s="291" t="s">
        <v>18067</v>
      </c>
      <c r="C20" s="223" t="s">
        <v>12</v>
      </c>
      <c r="D20" s="224">
        <v>45772</v>
      </c>
      <c r="E20" s="286" t="s">
        <v>18601</v>
      </c>
      <c r="F20" s="225" t="s">
        <v>18718</v>
      </c>
      <c r="G20" s="24"/>
    </row>
    <row r="21" spans="1:7" ht="79.8">
      <c r="A21" s="388"/>
      <c r="B21" s="291" t="s">
        <v>19500</v>
      </c>
      <c r="C21" s="223" t="s">
        <v>12</v>
      </c>
      <c r="D21" s="384">
        <v>45947</v>
      </c>
      <c r="E21" s="385" t="s">
        <v>19503</v>
      </c>
      <c r="F21" s="225" t="s">
        <v>19499</v>
      </c>
      <c r="G21" s="24"/>
    </row>
    <row r="22" spans="1:7" ht="68.400000000000006">
      <c r="A22" s="388"/>
      <c r="B22" s="291">
        <v>2.11</v>
      </c>
      <c r="C22" s="223" t="s">
        <v>12</v>
      </c>
      <c r="D22" s="384">
        <v>46129</v>
      </c>
      <c r="E22" s="385" t="s">
        <v>20351</v>
      </c>
      <c r="F22" s="225" t="s">
        <v>19546</v>
      </c>
      <c r="G22" s="24"/>
    </row>
    <row r="23" spans="1:7" ht="13.2" thickBot="1">
      <c r="A23" s="389"/>
      <c r="B23" s="393" t="str">
        <f ca="1">OFFSET(L!$C$1,MATCH("General"&amp;"Cpy",L!$A:$A,0)-1,SL,,)</f>
        <v>© 2026 Responsible Minerals Initiative. All rights reserved.</v>
      </c>
      <c r="C23" s="393"/>
      <c r="D23" s="393"/>
      <c r="E23" s="393"/>
      <c r="F23" s="393"/>
      <c r="G23" s="25"/>
    </row>
    <row r="24" spans="1:7" ht="13.2"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349</v>
      </c>
      <c r="C1" s="125" t="s">
        <v>350</v>
      </c>
      <c r="D1" s="125" t="s">
        <v>17</v>
      </c>
      <c r="E1" s="238" t="s">
        <v>351</v>
      </c>
      <c r="F1" s="239" t="s">
        <v>352</v>
      </c>
      <c r="G1" s="125" t="s">
        <v>353</v>
      </c>
      <c r="H1" s="274" t="s">
        <v>354</v>
      </c>
      <c r="I1" s="187" t="s">
        <v>17897</v>
      </c>
    </row>
    <row r="2" spans="1:9" ht="42">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6">
      <c r="A8" s="125" t="str">
        <f t="shared" si="0"/>
        <v>InstructionsA8</v>
      </c>
      <c r="B8" s="125" t="s">
        <v>355</v>
      </c>
      <c r="C8" s="125" t="s">
        <v>382</v>
      </c>
      <c r="D8" s="125" t="s">
        <v>19406</v>
      </c>
      <c r="E8" s="238" t="s">
        <v>19402</v>
      </c>
      <c r="F8" s="239" t="s">
        <v>19403</v>
      </c>
      <c r="G8" s="125" t="s">
        <v>19401</v>
      </c>
      <c r="H8" s="274" t="s">
        <v>19404</v>
      </c>
      <c r="I8" s="99" t="s">
        <v>19405</v>
      </c>
    </row>
    <row r="9" spans="1:9" ht="113.4">
      <c r="A9" s="125" t="str">
        <f t="shared" ref="A9" si="1">B9&amp;C9</f>
        <v>InstructionsA9</v>
      </c>
      <c r="B9" s="125" t="s">
        <v>355</v>
      </c>
      <c r="C9" s="125" t="s">
        <v>383</v>
      </c>
      <c r="D9" s="125" t="s">
        <v>19540</v>
      </c>
      <c r="E9" s="238" t="s">
        <v>19541</v>
      </c>
      <c r="F9" s="239" t="s">
        <v>19539</v>
      </c>
      <c r="G9" s="125" t="s">
        <v>19542</v>
      </c>
      <c r="H9" s="274" t="s">
        <v>19543</v>
      </c>
      <c r="I9" s="99" t="s">
        <v>19544</v>
      </c>
    </row>
    <row r="10" spans="1:9" ht="41.4">
      <c r="A10" s="125" t="str">
        <f t="shared" si="0"/>
        <v>InstructionsA10</v>
      </c>
      <c r="B10" s="125" t="s">
        <v>355</v>
      </c>
      <c r="C10" s="125" t="s">
        <v>388</v>
      </c>
      <c r="D10" s="125" t="s">
        <v>18770</v>
      </c>
      <c r="E10" s="238" t="s">
        <v>384</v>
      </c>
      <c r="F10" s="239" t="s">
        <v>385</v>
      </c>
      <c r="G10" s="125" t="s">
        <v>386</v>
      </c>
      <c r="H10" s="274" t="s">
        <v>387</v>
      </c>
      <c r="I10" s="125" t="s">
        <v>17901</v>
      </c>
    </row>
    <row r="11" spans="1:9" ht="28.8">
      <c r="A11" s="125" t="str">
        <f>B11&amp;C11</f>
        <v>InstructionsA11</v>
      </c>
      <c r="B11" s="125" t="s">
        <v>355</v>
      </c>
      <c r="C11" s="125" t="s">
        <v>393</v>
      </c>
      <c r="D11" s="125" t="s">
        <v>18771</v>
      </c>
      <c r="E11" s="238" t="s">
        <v>389</v>
      </c>
      <c r="F11" s="239" t="s">
        <v>390</v>
      </c>
      <c r="G11" s="125" t="s">
        <v>391</v>
      </c>
      <c r="H11" s="274" t="s">
        <v>392</v>
      </c>
      <c r="I11" s="125" t="s">
        <v>17902</v>
      </c>
    </row>
    <row r="12" spans="1:9" ht="43.2">
      <c r="A12" s="125" t="str">
        <f t="shared" si="0"/>
        <v>InstructionsA12</v>
      </c>
      <c r="B12" s="125" t="s">
        <v>355</v>
      </c>
      <c r="C12" s="125" t="s">
        <v>398</v>
      </c>
      <c r="D12" s="125" t="s">
        <v>18772</v>
      </c>
      <c r="E12" s="219" t="s">
        <v>394</v>
      </c>
      <c r="F12" s="241" t="s">
        <v>395</v>
      </c>
      <c r="G12" s="125" t="s">
        <v>396</v>
      </c>
      <c r="H12" s="274" t="s">
        <v>397</v>
      </c>
      <c r="I12" s="125" t="s">
        <v>17903</v>
      </c>
    </row>
    <row r="13" spans="1:9" ht="41.4">
      <c r="A13" s="125" t="str">
        <f t="shared" si="0"/>
        <v>InstructionsA13</v>
      </c>
      <c r="B13" s="125" t="s">
        <v>355</v>
      </c>
      <c r="C13" s="125" t="s">
        <v>403</v>
      </c>
      <c r="D13" s="125" t="s">
        <v>18773</v>
      </c>
      <c r="E13" s="238" t="s">
        <v>399</v>
      </c>
      <c r="F13" s="239" t="s">
        <v>400</v>
      </c>
      <c r="G13" s="125" t="s">
        <v>401</v>
      </c>
      <c r="H13" s="274" t="s">
        <v>402</v>
      </c>
      <c r="I13" s="125" t="s">
        <v>17904</v>
      </c>
    </row>
    <row r="14" spans="1:9" ht="69">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2.8">
      <c r="A16" s="125" t="str">
        <f t="shared" si="0"/>
        <v>InstructionsA16</v>
      </c>
      <c r="B16" s="125" t="s">
        <v>355</v>
      </c>
      <c r="C16" s="125" t="s">
        <v>418</v>
      </c>
      <c r="D16" s="125" t="s">
        <v>18776</v>
      </c>
      <c r="E16" s="238" t="s">
        <v>414</v>
      </c>
      <c r="F16" s="239" t="s">
        <v>415</v>
      </c>
      <c r="G16" s="125" t="s">
        <v>416</v>
      </c>
      <c r="H16" s="274" t="s">
        <v>417</v>
      </c>
      <c r="I16" s="125" t="s">
        <v>17907</v>
      </c>
    </row>
    <row r="17" spans="1:9" ht="27.6">
      <c r="A17" s="125" t="str">
        <f t="shared" si="0"/>
        <v>InstructionsA17</v>
      </c>
      <c r="B17" s="125" t="s">
        <v>355</v>
      </c>
      <c r="C17" s="125" t="s">
        <v>423</v>
      </c>
      <c r="D17" s="125" t="s">
        <v>18777</v>
      </c>
      <c r="E17" s="219" t="s">
        <v>419</v>
      </c>
      <c r="F17" s="241" t="s">
        <v>420</v>
      </c>
      <c r="G17" s="125" t="s">
        <v>421</v>
      </c>
      <c r="H17" s="274" t="s">
        <v>422</v>
      </c>
      <c r="I17" s="125" t="s">
        <v>17908</v>
      </c>
    </row>
    <row r="18" spans="1:9" ht="69">
      <c r="A18" s="125" t="str">
        <f t="shared" si="0"/>
        <v>InstructionsA18</v>
      </c>
      <c r="B18" s="125" t="s">
        <v>355</v>
      </c>
      <c r="C18" s="125" t="s">
        <v>428</v>
      </c>
      <c r="D18" s="125" t="s">
        <v>18778</v>
      </c>
      <c r="E18" s="238" t="s">
        <v>424</v>
      </c>
      <c r="F18" s="239" t="s">
        <v>425</v>
      </c>
      <c r="G18" s="125" t="s">
        <v>426</v>
      </c>
      <c r="H18" s="274" t="s">
        <v>427</v>
      </c>
      <c r="I18" s="125" t="s">
        <v>17909</v>
      </c>
    </row>
    <row r="19" spans="1:9" ht="27.6">
      <c r="A19" s="125" t="str">
        <f>B19&amp;C19</f>
        <v>InstructionsA19</v>
      </c>
      <c r="B19" s="125" t="s">
        <v>355</v>
      </c>
      <c r="C19" s="125" t="s">
        <v>433</v>
      </c>
      <c r="D19" s="125" t="s">
        <v>18779</v>
      </c>
      <c r="E19" s="125" t="s">
        <v>429</v>
      </c>
      <c r="F19" s="241" t="s">
        <v>430</v>
      </c>
      <c r="G19" s="125" t="s">
        <v>431</v>
      </c>
      <c r="H19" s="274" t="s">
        <v>432</v>
      </c>
      <c r="I19" s="125" t="s">
        <v>17910</v>
      </c>
    </row>
    <row r="20" spans="1:9" ht="41.4">
      <c r="A20" s="125" t="str">
        <f t="shared" si="0"/>
        <v>InstructionsA20</v>
      </c>
      <c r="B20" s="125" t="s">
        <v>355</v>
      </c>
      <c r="C20" s="125" t="s">
        <v>438</v>
      </c>
      <c r="D20" s="125" t="s">
        <v>18780</v>
      </c>
      <c r="E20" s="238" t="s">
        <v>434</v>
      </c>
      <c r="F20" s="239" t="s">
        <v>435</v>
      </c>
      <c r="G20" s="125" t="s">
        <v>436</v>
      </c>
      <c r="H20" s="277" t="s">
        <v>437</v>
      </c>
      <c r="I20" s="125" t="s">
        <v>17911</v>
      </c>
    </row>
    <row r="21" spans="1:9" ht="41.4">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9.6">
      <c r="A23" s="125" t="str">
        <f t="shared" si="0"/>
        <v>InstructionsA24</v>
      </c>
      <c r="B23" s="125" t="s">
        <v>355</v>
      </c>
      <c r="C23" s="125" t="s">
        <v>444</v>
      </c>
      <c r="D23" s="125" t="s">
        <v>18816</v>
      </c>
      <c r="E23" s="238" t="s">
        <v>18924</v>
      </c>
      <c r="F23" s="239" t="s">
        <v>18925</v>
      </c>
      <c r="G23" s="240" t="s">
        <v>18926</v>
      </c>
      <c r="H23" s="277" t="s">
        <v>18927</v>
      </c>
      <c r="I23" s="125" t="s">
        <v>18928</v>
      </c>
    </row>
    <row r="24" spans="1:9" ht="32.4">
      <c r="A24" s="125" t="str">
        <f>B24&amp;C24</f>
        <v>InstructionsA25</v>
      </c>
      <c r="B24" s="125" t="s">
        <v>355</v>
      </c>
      <c r="C24" s="125" t="s">
        <v>450</v>
      </c>
      <c r="D24" s="125" t="s">
        <v>445</v>
      </c>
      <c r="E24" s="238" t="s">
        <v>446</v>
      </c>
      <c r="F24" s="239" t="s">
        <v>447</v>
      </c>
      <c r="G24" s="125" t="s">
        <v>448</v>
      </c>
      <c r="H24" s="277" t="s">
        <v>449</v>
      </c>
      <c r="I24" s="125" t="s">
        <v>17913</v>
      </c>
    </row>
    <row r="25" spans="1:9" ht="82.8">
      <c r="A25" s="125" t="str">
        <f t="shared" si="0"/>
        <v>InstructionsA26</v>
      </c>
      <c r="B25" s="125" t="s">
        <v>355</v>
      </c>
      <c r="C25" s="125" t="s">
        <v>451</v>
      </c>
      <c r="D25" s="125" t="s">
        <v>18700</v>
      </c>
      <c r="E25" s="238" t="s">
        <v>18929</v>
      </c>
      <c r="F25" s="269" t="s">
        <v>18933</v>
      </c>
      <c r="G25" s="125" t="s">
        <v>18930</v>
      </c>
      <c r="H25" s="274" t="s">
        <v>18931</v>
      </c>
      <c r="I25" s="125" t="s">
        <v>18932</v>
      </c>
    </row>
    <row r="26" spans="1:9" ht="234.6">
      <c r="A26" s="125" t="str">
        <f t="shared" si="0"/>
        <v>InstructionsA27</v>
      </c>
      <c r="B26" s="125" t="s">
        <v>355</v>
      </c>
      <c r="C26" s="125" t="s">
        <v>452</v>
      </c>
      <c r="D26" s="125" t="s">
        <v>18934</v>
      </c>
      <c r="E26" s="242" t="s">
        <v>18935</v>
      </c>
      <c r="F26" s="269" t="s">
        <v>19302</v>
      </c>
      <c r="G26" s="125" t="s">
        <v>18947</v>
      </c>
      <c r="H26" s="274" t="s">
        <v>18936</v>
      </c>
      <c r="I26" s="125" t="s">
        <v>18937</v>
      </c>
    </row>
    <row r="27" spans="1:9" ht="41.4">
      <c r="A27" s="125" t="str">
        <f t="shared" si="0"/>
        <v>InstructionsA28</v>
      </c>
      <c r="B27" s="125" t="s">
        <v>355</v>
      </c>
      <c r="C27" s="125" t="s">
        <v>458</v>
      </c>
      <c r="D27" s="125" t="s">
        <v>453</v>
      </c>
      <c r="E27" s="238" t="s">
        <v>454</v>
      </c>
      <c r="F27" s="239" t="s">
        <v>455</v>
      </c>
      <c r="G27" s="125" t="s">
        <v>456</v>
      </c>
      <c r="H27" s="274" t="s">
        <v>457</v>
      </c>
      <c r="I27" s="125" t="s">
        <v>17914</v>
      </c>
    </row>
    <row r="28" spans="1:9" ht="409.6">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20.8">
      <c r="A30" s="125" t="str">
        <f t="shared" si="2"/>
        <v>InstructionsA31</v>
      </c>
      <c r="B30" s="125" t="s">
        <v>355</v>
      </c>
      <c r="C30" s="125" t="s">
        <v>461</v>
      </c>
      <c r="D30" s="125" t="s">
        <v>18767</v>
      </c>
      <c r="E30" s="378" t="s">
        <v>19306</v>
      </c>
      <c r="F30" s="239" t="s">
        <v>19305</v>
      </c>
      <c r="G30" s="125" t="s">
        <v>19307</v>
      </c>
      <c r="H30" s="274" t="s">
        <v>19308</v>
      </c>
      <c r="I30" s="125" t="s">
        <v>19309</v>
      </c>
    </row>
    <row r="31" spans="1:9" ht="234.6">
      <c r="A31" s="125" t="str">
        <f t="shared" si="2"/>
        <v>InstructionsA32</v>
      </c>
      <c r="B31" s="125" t="s">
        <v>355</v>
      </c>
      <c r="C31" s="125" t="s">
        <v>462</v>
      </c>
      <c r="D31" s="125" t="s">
        <v>18768</v>
      </c>
      <c r="E31" s="125" t="s">
        <v>19311</v>
      </c>
      <c r="F31" s="243" t="s">
        <v>19310</v>
      </c>
      <c r="G31" s="125" t="s">
        <v>19312</v>
      </c>
      <c r="H31" s="274" t="s">
        <v>19313</v>
      </c>
      <c r="I31" s="125" t="s">
        <v>19314</v>
      </c>
    </row>
    <row r="32" spans="1:9" ht="138">
      <c r="A32" s="125" t="str">
        <f t="shared" si="2"/>
        <v>InstructionsA33</v>
      </c>
      <c r="B32" s="125" t="s">
        <v>355</v>
      </c>
      <c r="C32" s="125" t="s">
        <v>463</v>
      </c>
      <c r="D32" s="125" t="s">
        <v>18704</v>
      </c>
      <c r="E32" s="378" t="s">
        <v>18948</v>
      </c>
      <c r="F32" s="243" t="s">
        <v>19315</v>
      </c>
      <c r="G32" s="125" t="s">
        <v>18949</v>
      </c>
      <c r="H32" s="274" t="s">
        <v>18950</v>
      </c>
      <c r="I32" s="125" t="s">
        <v>18951</v>
      </c>
    </row>
    <row r="33" spans="1:9" ht="138">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6">
      <c r="A35" s="125" t="str">
        <f t="shared" si="0"/>
        <v>InstructionsA37</v>
      </c>
      <c r="B35" s="125" t="s">
        <v>355</v>
      </c>
      <c r="C35" s="125" t="s">
        <v>465</v>
      </c>
      <c r="D35" s="125" t="s">
        <v>18703</v>
      </c>
      <c r="E35" s="238" t="s">
        <v>18960</v>
      </c>
      <c r="F35" s="239" t="s">
        <v>19318</v>
      </c>
      <c r="G35" s="246" t="s">
        <v>18961</v>
      </c>
      <c r="H35" s="274" t="s">
        <v>18962</v>
      </c>
      <c r="I35" s="125" t="s">
        <v>18963</v>
      </c>
    </row>
    <row r="36" spans="1:9" ht="55.2">
      <c r="A36" s="125" t="str">
        <f t="shared" si="0"/>
        <v>InstructionsA38</v>
      </c>
      <c r="B36" s="125" t="s">
        <v>355</v>
      </c>
      <c r="C36" s="125" t="s">
        <v>470</v>
      </c>
      <c r="D36" s="125" t="s">
        <v>18706</v>
      </c>
      <c r="E36" s="242" t="s">
        <v>466</v>
      </c>
      <c r="F36" s="269" t="s">
        <v>467</v>
      </c>
      <c r="G36" s="125" t="s">
        <v>468</v>
      </c>
      <c r="H36" s="274" t="s">
        <v>469</v>
      </c>
      <c r="I36" s="125" t="s">
        <v>17915</v>
      </c>
    </row>
    <row r="37" spans="1:9" ht="82.8">
      <c r="A37" s="125" t="str">
        <f t="shared" si="0"/>
        <v>InstructionsA39</v>
      </c>
      <c r="B37" s="125" t="s">
        <v>355</v>
      </c>
      <c r="C37" s="125" t="s">
        <v>471</v>
      </c>
      <c r="D37" s="125" t="s">
        <v>18707</v>
      </c>
      <c r="E37" s="242" t="s">
        <v>18965</v>
      </c>
      <c r="F37" s="269" t="s">
        <v>18966</v>
      </c>
      <c r="G37" s="125" t="s">
        <v>18968</v>
      </c>
      <c r="H37" s="274" t="s">
        <v>18970</v>
      </c>
      <c r="I37" s="125" t="s">
        <v>18972</v>
      </c>
    </row>
    <row r="38" spans="1:9" ht="110.4">
      <c r="A38" s="125" t="str">
        <f t="shared" si="0"/>
        <v>InstructionsA40</v>
      </c>
      <c r="B38" s="125" t="s">
        <v>355</v>
      </c>
      <c r="C38" s="125" t="s">
        <v>472</v>
      </c>
      <c r="D38" s="125" t="s">
        <v>18708</v>
      </c>
      <c r="E38" s="378" t="s">
        <v>18964</v>
      </c>
      <c r="F38" s="270" t="s">
        <v>19319</v>
      </c>
      <c r="G38" s="125" t="s">
        <v>18967</v>
      </c>
      <c r="H38" s="274" t="s">
        <v>18969</v>
      </c>
      <c r="I38" s="125" t="s">
        <v>18971</v>
      </c>
    </row>
    <row r="39" spans="1:9" ht="179.4">
      <c r="A39" s="125" t="str">
        <f t="shared" si="0"/>
        <v>InstructionsA41</v>
      </c>
      <c r="B39" s="125" t="s">
        <v>355</v>
      </c>
      <c r="C39" s="125" t="s">
        <v>478</v>
      </c>
      <c r="D39" s="125" t="s">
        <v>473</v>
      </c>
      <c r="E39" s="245" t="s">
        <v>474</v>
      </c>
      <c r="F39" s="271" t="s">
        <v>475</v>
      </c>
      <c r="G39" s="244" t="s">
        <v>476</v>
      </c>
      <c r="H39" s="274" t="s">
        <v>477</v>
      </c>
      <c r="I39" s="125" t="s">
        <v>17916</v>
      </c>
    </row>
    <row r="40" spans="1:9" ht="220.8">
      <c r="A40" s="125" t="str">
        <f>B40&amp;C40</f>
        <v>InstructionsA42</v>
      </c>
      <c r="B40" s="125" t="s">
        <v>355</v>
      </c>
      <c r="C40" s="125" t="s">
        <v>484</v>
      </c>
      <c r="D40" s="125" t="s">
        <v>479</v>
      </c>
      <c r="E40" s="245" t="s">
        <v>480</v>
      </c>
      <c r="F40" s="271" t="s">
        <v>481</v>
      </c>
      <c r="G40" s="247" t="s">
        <v>482</v>
      </c>
      <c r="H40" s="278" t="s">
        <v>483</v>
      </c>
      <c r="I40" s="125" t="s">
        <v>17917</v>
      </c>
    </row>
    <row r="41" spans="1:9" ht="193.2">
      <c r="A41" s="125" t="str">
        <f>B41&amp;C41</f>
        <v>InstructionsA43</v>
      </c>
      <c r="B41" s="125" t="s">
        <v>355</v>
      </c>
      <c r="C41" s="125" t="s">
        <v>490</v>
      </c>
      <c r="D41" s="125" t="s">
        <v>485</v>
      </c>
      <c r="E41" s="238" t="s">
        <v>486</v>
      </c>
      <c r="F41" s="269" t="s">
        <v>487</v>
      </c>
      <c r="G41" s="125" t="s">
        <v>488</v>
      </c>
      <c r="H41" s="274" t="s">
        <v>489</v>
      </c>
      <c r="I41" s="125" t="s">
        <v>17918</v>
      </c>
    </row>
    <row r="42" spans="1:9" ht="82.8">
      <c r="A42" s="125" t="str">
        <f t="shared" si="0"/>
        <v>InstructionsA44</v>
      </c>
      <c r="B42" s="125" t="s">
        <v>355</v>
      </c>
      <c r="C42" s="125" t="s">
        <v>18784</v>
      </c>
      <c r="D42" s="125" t="s">
        <v>491</v>
      </c>
      <c r="E42" s="238" t="s">
        <v>492</v>
      </c>
      <c r="F42" s="269" t="s">
        <v>18974</v>
      </c>
      <c r="G42" s="125" t="s">
        <v>493</v>
      </c>
      <c r="H42" s="274" t="s">
        <v>494</v>
      </c>
      <c r="I42" s="125" t="s">
        <v>17919</v>
      </c>
    </row>
    <row r="43" spans="1:9" ht="69">
      <c r="A43" s="125" t="str">
        <f t="shared" si="0"/>
        <v>InstructionsA46</v>
      </c>
      <c r="B43" s="125" t="s">
        <v>355</v>
      </c>
      <c r="C43" s="125" t="s">
        <v>500</v>
      </c>
      <c r="D43" s="125" t="s">
        <v>495</v>
      </c>
      <c r="E43" s="238" t="s">
        <v>496</v>
      </c>
      <c r="F43" s="239" t="s">
        <v>497</v>
      </c>
      <c r="G43" s="125" t="s">
        <v>498</v>
      </c>
      <c r="H43" s="274" t="s">
        <v>499</v>
      </c>
      <c r="I43" s="125" t="s">
        <v>17920</v>
      </c>
    </row>
    <row r="44" spans="1:9" ht="96.6">
      <c r="A44" s="125" t="str">
        <f t="shared" si="0"/>
        <v>InstructionsA47</v>
      </c>
      <c r="B44" s="125" t="s">
        <v>355</v>
      </c>
      <c r="C44" s="125" t="s">
        <v>18785</v>
      </c>
      <c r="D44" s="125" t="s">
        <v>18709</v>
      </c>
      <c r="E44" s="242" t="s">
        <v>501</v>
      </c>
      <c r="F44" s="269" t="s">
        <v>502</v>
      </c>
      <c r="G44" s="246" t="s">
        <v>503</v>
      </c>
      <c r="H44" s="274" t="s">
        <v>504</v>
      </c>
      <c r="I44" s="125" t="s">
        <v>17921</v>
      </c>
    </row>
    <row r="45" spans="1:9" ht="69">
      <c r="A45" s="125" t="str">
        <f t="shared" si="0"/>
        <v>InstructionsA48</v>
      </c>
      <c r="B45" s="232" t="s">
        <v>355</v>
      </c>
      <c r="C45" s="125" t="s">
        <v>505</v>
      </c>
      <c r="D45" s="232" t="s">
        <v>506</v>
      </c>
      <c r="E45" s="238" t="s">
        <v>507</v>
      </c>
      <c r="F45" s="239" t="s">
        <v>508</v>
      </c>
      <c r="G45" s="248" t="s">
        <v>509</v>
      </c>
      <c r="H45" s="274" t="s">
        <v>510</v>
      </c>
      <c r="I45" s="125" t="s">
        <v>17922</v>
      </c>
    </row>
    <row r="46" spans="1:9" ht="69">
      <c r="A46" s="125" t="str">
        <f>B46&amp;C46</f>
        <v>InstructionsA49</v>
      </c>
      <c r="B46" s="125" t="s">
        <v>355</v>
      </c>
      <c r="C46" s="125" t="s">
        <v>511</v>
      </c>
      <c r="D46" s="125" t="s">
        <v>18831</v>
      </c>
      <c r="E46" s="125" t="s">
        <v>18973</v>
      </c>
      <c r="F46" s="239" t="s">
        <v>19320</v>
      </c>
      <c r="G46" s="125" t="s">
        <v>18975</v>
      </c>
      <c r="H46" s="277" t="s">
        <v>18976</v>
      </c>
      <c r="I46" s="125" t="s">
        <v>18977</v>
      </c>
    </row>
    <row r="47" spans="1:9" ht="138">
      <c r="A47" s="125" t="str">
        <f t="shared" si="0"/>
        <v>InstructionsA50</v>
      </c>
      <c r="B47" s="125" t="s">
        <v>355</v>
      </c>
      <c r="C47" s="125" t="s">
        <v>512</v>
      </c>
      <c r="D47" s="125" t="s">
        <v>513</v>
      </c>
      <c r="E47" s="272" t="s">
        <v>514</v>
      </c>
      <c r="F47" s="269" t="s">
        <v>515</v>
      </c>
      <c r="G47" s="125" t="s">
        <v>516</v>
      </c>
      <c r="H47" s="274" t="s">
        <v>517</v>
      </c>
      <c r="I47" s="125" t="s">
        <v>17923</v>
      </c>
    </row>
    <row r="48" spans="1:9" ht="69">
      <c r="A48" s="125" t="str">
        <f t="shared" si="0"/>
        <v>InstructionsA51</v>
      </c>
      <c r="B48" s="125" t="s">
        <v>355</v>
      </c>
      <c r="C48" s="125" t="s">
        <v>518</v>
      </c>
      <c r="D48" s="125" t="s">
        <v>18830</v>
      </c>
      <c r="E48" s="238" t="s">
        <v>519</v>
      </c>
      <c r="F48" s="239" t="s">
        <v>520</v>
      </c>
      <c r="G48" s="125" t="s">
        <v>521</v>
      </c>
      <c r="H48" s="274" t="s">
        <v>522</v>
      </c>
      <c r="I48" s="125" t="s">
        <v>17924</v>
      </c>
    </row>
    <row r="49" spans="1:9" ht="82.8">
      <c r="A49" s="125" t="str">
        <f t="shared" si="0"/>
        <v>InstructionsA52</v>
      </c>
      <c r="B49" s="125" t="s">
        <v>355</v>
      </c>
      <c r="C49" s="125" t="s">
        <v>523</v>
      </c>
      <c r="D49" s="125" t="s">
        <v>524</v>
      </c>
      <c r="E49" s="238" t="s">
        <v>525</v>
      </c>
      <c r="F49" s="239" t="s">
        <v>526</v>
      </c>
      <c r="G49" s="249" t="s">
        <v>527</v>
      </c>
      <c r="H49" s="274" t="s">
        <v>528</v>
      </c>
      <c r="I49" s="125" t="s">
        <v>17925</v>
      </c>
    </row>
    <row r="50" spans="1:9" ht="110.4">
      <c r="A50" s="125" t="str">
        <f>B50&amp;C50</f>
        <v>InstructionsA53</v>
      </c>
      <c r="B50" s="125" t="s">
        <v>355</v>
      </c>
      <c r="C50" s="125" t="s">
        <v>529</v>
      </c>
      <c r="D50" s="125" t="s">
        <v>530</v>
      </c>
      <c r="E50" s="238" t="s">
        <v>531</v>
      </c>
      <c r="F50" s="239" t="s">
        <v>532</v>
      </c>
      <c r="G50" s="249" t="s">
        <v>533</v>
      </c>
      <c r="H50" s="277" t="s">
        <v>534</v>
      </c>
      <c r="I50" s="125" t="s">
        <v>17926</v>
      </c>
    </row>
    <row r="51" spans="1:9" ht="69">
      <c r="A51" s="125" t="str">
        <f>B51&amp;C51</f>
        <v>InstructionsA54</v>
      </c>
      <c r="B51" s="125" t="s">
        <v>355</v>
      </c>
      <c r="C51" s="125" t="s">
        <v>535</v>
      </c>
      <c r="D51" s="125" t="s">
        <v>536</v>
      </c>
      <c r="E51" s="238" t="s">
        <v>537</v>
      </c>
      <c r="F51" s="239" t="s">
        <v>538</v>
      </c>
      <c r="G51" s="249" t="s">
        <v>539</v>
      </c>
      <c r="H51" s="274" t="s">
        <v>540</v>
      </c>
      <c r="I51" s="125" t="s">
        <v>17927</v>
      </c>
    </row>
    <row r="52" spans="1:9" ht="41.4">
      <c r="A52" s="125" t="str">
        <f t="shared" si="0"/>
        <v>InstructionsA55</v>
      </c>
      <c r="B52" s="125" t="s">
        <v>355</v>
      </c>
      <c r="C52" s="125" t="s">
        <v>541</v>
      </c>
      <c r="D52" s="125" t="s">
        <v>542</v>
      </c>
      <c r="E52" s="238" t="s">
        <v>543</v>
      </c>
      <c r="F52" s="239" t="s">
        <v>544</v>
      </c>
      <c r="G52" s="249" t="s">
        <v>545</v>
      </c>
      <c r="H52" s="274" t="s">
        <v>546</v>
      </c>
      <c r="I52" s="125" t="s">
        <v>17928</v>
      </c>
    </row>
    <row r="53" spans="1:9" ht="41.4">
      <c r="A53" s="125" t="str">
        <f t="shared" si="0"/>
        <v>InstructionsA56</v>
      </c>
      <c r="B53" s="125" t="s">
        <v>355</v>
      </c>
      <c r="C53" s="125" t="s">
        <v>547</v>
      </c>
      <c r="D53" s="125" t="s">
        <v>548</v>
      </c>
      <c r="E53" s="238" t="s">
        <v>549</v>
      </c>
      <c r="F53" s="239" t="s">
        <v>550</v>
      </c>
      <c r="G53" s="125" t="s">
        <v>551</v>
      </c>
      <c r="H53" s="274" t="s">
        <v>552</v>
      </c>
      <c r="I53" s="125" t="s">
        <v>17929</v>
      </c>
    </row>
    <row r="54" spans="1:9" ht="55.2">
      <c r="A54" s="125" t="str">
        <f t="shared" si="0"/>
        <v>InstructionsA57</v>
      </c>
      <c r="B54" s="125" t="s">
        <v>355</v>
      </c>
      <c r="C54" s="125" t="s">
        <v>553</v>
      </c>
      <c r="D54" s="125" t="s">
        <v>554</v>
      </c>
      <c r="E54" s="238" t="s">
        <v>555</v>
      </c>
      <c r="F54" s="239" t="s">
        <v>556</v>
      </c>
      <c r="G54" s="250" t="s">
        <v>557</v>
      </c>
      <c r="H54" s="274" t="s">
        <v>558</v>
      </c>
      <c r="I54" s="125" t="s">
        <v>17930</v>
      </c>
    </row>
    <row r="55" spans="1:9" ht="303.60000000000002">
      <c r="A55" s="125" t="str">
        <f t="shared" si="0"/>
        <v>InstructionsA58</v>
      </c>
      <c r="B55" s="125" t="s">
        <v>355</v>
      </c>
      <c r="C55" s="125" t="s">
        <v>559</v>
      </c>
      <c r="D55" s="125" t="s">
        <v>560</v>
      </c>
      <c r="E55" s="238" t="s">
        <v>561</v>
      </c>
      <c r="F55" s="239" t="s">
        <v>562</v>
      </c>
      <c r="G55" s="249" t="s">
        <v>563</v>
      </c>
      <c r="H55" s="274" t="s">
        <v>564</v>
      </c>
      <c r="I55" s="125" t="s">
        <v>17937</v>
      </c>
    </row>
    <row r="56" spans="1:9" ht="82.8">
      <c r="A56" s="125" t="str">
        <f t="shared" si="0"/>
        <v>InstructionsA59</v>
      </c>
      <c r="B56" s="125" t="s">
        <v>355</v>
      </c>
      <c r="C56" s="125" t="s">
        <v>565</v>
      </c>
      <c r="D56" s="125" t="s">
        <v>566</v>
      </c>
      <c r="E56" s="238" t="s">
        <v>567</v>
      </c>
      <c r="F56" s="239" t="s">
        <v>568</v>
      </c>
      <c r="G56" s="125" t="s">
        <v>569</v>
      </c>
      <c r="H56" s="274" t="s">
        <v>570</v>
      </c>
      <c r="I56" s="125" t="s">
        <v>17931</v>
      </c>
    </row>
    <row r="57" spans="1:9" ht="165.6">
      <c r="A57" s="125" t="str">
        <f t="shared" si="0"/>
        <v>InstructionsA60</v>
      </c>
      <c r="B57" s="125" t="s">
        <v>355</v>
      </c>
      <c r="C57" s="125" t="s">
        <v>571</v>
      </c>
      <c r="D57" s="125" t="s">
        <v>572</v>
      </c>
      <c r="E57" s="238" t="s">
        <v>573</v>
      </c>
      <c r="F57" s="239" t="s">
        <v>574</v>
      </c>
      <c r="G57" s="249" t="s">
        <v>575</v>
      </c>
      <c r="H57" s="274" t="s">
        <v>576</v>
      </c>
      <c r="I57" s="125" t="s">
        <v>17932</v>
      </c>
    </row>
    <row r="58" spans="1:9" ht="179.4">
      <c r="A58" s="125" t="str">
        <f t="shared" si="0"/>
        <v>InstructionsA61</v>
      </c>
      <c r="B58" s="125" t="s">
        <v>355</v>
      </c>
      <c r="C58" s="125" t="s">
        <v>577</v>
      </c>
      <c r="D58" s="125" t="s">
        <v>578</v>
      </c>
      <c r="E58" s="238" t="s">
        <v>579</v>
      </c>
      <c r="F58" s="239" t="s">
        <v>580</v>
      </c>
      <c r="G58" s="249" t="s">
        <v>581</v>
      </c>
      <c r="H58" s="274" t="s">
        <v>582</v>
      </c>
      <c r="I58" s="125" t="s">
        <v>17933</v>
      </c>
    </row>
    <row r="59" spans="1:9" ht="113.4">
      <c r="A59" s="125" t="str">
        <f>B59&amp;C59</f>
        <v>InstructionsA62</v>
      </c>
      <c r="B59" s="125" t="s">
        <v>355</v>
      </c>
      <c r="C59" s="125" t="s">
        <v>583</v>
      </c>
      <c r="D59" s="125" t="s">
        <v>584</v>
      </c>
      <c r="E59" s="272" t="s">
        <v>585</v>
      </c>
      <c r="F59" s="269" t="s">
        <v>586</v>
      </c>
      <c r="G59" s="249" t="s">
        <v>587</v>
      </c>
      <c r="H59" s="279" t="s">
        <v>588</v>
      </c>
      <c r="I59" s="125" t="s">
        <v>17934</v>
      </c>
    </row>
    <row r="60" spans="1:9" ht="43.2">
      <c r="A60" s="125" t="str">
        <f t="shared" si="0"/>
        <v>InstructionsA63</v>
      </c>
      <c r="B60" s="125" t="s">
        <v>355</v>
      </c>
      <c r="C60" s="125" t="s">
        <v>589</v>
      </c>
      <c r="D60" s="125" t="s">
        <v>590</v>
      </c>
      <c r="E60" s="238" t="s">
        <v>591</v>
      </c>
      <c r="F60" s="239" t="s">
        <v>592</v>
      </c>
      <c r="G60" s="125" t="s">
        <v>593</v>
      </c>
      <c r="H60" s="274" t="s">
        <v>594</v>
      </c>
      <c r="I60" s="125" t="s">
        <v>17935</v>
      </c>
    </row>
    <row r="61" spans="1:9" ht="27.6">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9">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5.2">
      <c r="A63" s="125" t="str">
        <f t="shared" si="4"/>
        <v>InstructionsA67</v>
      </c>
      <c r="B63" s="125" t="s">
        <v>355</v>
      </c>
      <c r="C63" s="125" t="s">
        <v>601</v>
      </c>
      <c r="D63" s="125" t="s">
        <v>18838</v>
      </c>
      <c r="E63" s="238" t="s">
        <v>18839</v>
      </c>
      <c r="F63" s="239" t="s">
        <v>18840</v>
      </c>
      <c r="G63" s="125" t="s">
        <v>18841</v>
      </c>
      <c r="H63" s="274" t="s">
        <v>18842</v>
      </c>
      <c r="I63" s="125" t="s">
        <v>18843</v>
      </c>
    </row>
    <row r="64" spans="1:9" ht="27.6">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96.6">
      <c r="A65" s="125" t="str">
        <f t="shared" si="5"/>
        <v>InstructionsA69</v>
      </c>
      <c r="B65" s="125" t="s">
        <v>355</v>
      </c>
      <c r="C65" s="125" t="s">
        <v>613</v>
      </c>
      <c r="D65" s="125" t="s">
        <v>18850</v>
      </c>
      <c r="E65" s="238" t="s">
        <v>18851</v>
      </c>
      <c r="F65" s="239" t="s">
        <v>18852</v>
      </c>
      <c r="G65" s="125" t="s">
        <v>18853</v>
      </c>
      <c r="H65" s="274" t="s">
        <v>18854</v>
      </c>
      <c r="I65" s="125" t="s">
        <v>18855</v>
      </c>
    </row>
    <row r="66" spans="1:9" ht="41.4">
      <c r="A66" s="125" t="str">
        <f t="shared" si="5"/>
        <v>InstructionsA70</v>
      </c>
      <c r="B66" s="125" t="s">
        <v>355</v>
      </c>
      <c r="C66" s="125" t="s">
        <v>619</v>
      </c>
      <c r="D66" s="125" t="s">
        <v>18856</v>
      </c>
      <c r="E66" s="238" t="s">
        <v>18857</v>
      </c>
      <c r="F66" s="239" t="s">
        <v>18858</v>
      </c>
      <c r="G66" s="125" t="s">
        <v>18859</v>
      </c>
      <c r="H66" s="274" t="s">
        <v>18860</v>
      </c>
      <c r="I66" s="125" t="s">
        <v>18861</v>
      </c>
    </row>
    <row r="67" spans="1:9" ht="39.6">
      <c r="A67" s="125" t="str">
        <f t="shared" si="5"/>
        <v>InstructionsA71</v>
      </c>
      <c r="B67" s="125" t="s">
        <v>355</v>
      </c>
      <c r="C67" s="125" t="s">
        <v>625</v>
      </c>
      <c r="D67" s="125" t="s">
        <v>18862</v>
      </c>
      <c r="E67" s="238" t="s">
        <v>18863</v>
      </c>
      <c r="F67" s="239" t="s">
        <v>18864</v>
      </c>
      <c r="G67" s="125" t="s">
        <v>18865</v>
      </c>
      <c r="H67" s="274" t="s">
        <v>18866</v>
      </c>
      <c r="I67" s="125" t="s">
        <v>18867</v>
      </c>
    </row>
    <row r="68" spans="1:9" ht="41.4">
      <c r="A68" s="125" t="str">
        <f t="shared" si="5"/>
        <v>InstructionsA72</v>
      </c>
      <c r="B68" s="125" t="s">
        <v>355</v>
      </c>
      <c r="C68" s="125" t="s">
        <v>631</v>
      </c>
      <c r="D68" s="125" t="s">
        <v>18868</v>
      </c>
      <c r="E68" s="238" t="s">
        <v>18869</v>
      </c>
      <c r="F68" s="239" t="s">
        <v>18870</v>
      </c>
      <c r="G68" s="125" t="s">
        <v>18871</v>
      </c>
      <c r="H68" s="274" t="s">
        <v>18872</v>
      </c>
      <c r="I68" s="125" t="s">
        <v>18873</v>
      </c>
    </row>
    <row r="69" spans="1:9" ht="41.4">
      <c r="A69" s="125" t="str">
        <f t="shared" si="5"/>
        <v>InstructionsA73</v>
      </c>
      <c r="B69" s="125" t="s">
        <v>355</v>
      </c>
      <c r="C69" s="125" t="s">
        <v>637</v>
      </c>
      <c r="D69" s="125" t="s">
        <v>18874</v>
      </c>
      <c r="E69" s="238" t="s">
        <v>18875</v>
      </c>
      <c r="F69" s="239" t="s">
        <v>18876</v>
      </c>
      <c r="G69" s="125" t="s">
        <v>18877</v>
      </c>
      <c r="H69" s="274" t="s">
        <v>18878</v>
      </c>
      <c r="I69" s="125" t="s">
        <v>18879</v>
      </c>
    </row>
    <row r="70" spans="1:9" ht="55.2">
      <c r="A70" s="125" t="str">
        <f t="shared" si="5"/>
        <v>InstructionsA74</v>
      </c>
      <c r="B70" s="125" t="s">
        <v>355</v>
      </c>
      <c r="C70" s="125" t="s">
        <v>18911</v>
      </c>
      <c r="D70" s="125" t="s">
        <v>18880</v>
      </c>
      <c r="E70" s="238" t="s">
        <v>18881</v>
      </c>
      <c r="F70" s="239" t="s">
        <v>18882</v>
      </c>
      <c r="G70" s="125" t="s">
        <v>18883</v>
      </c>
      <c r="H70" s="274" t="s">
        <v>18884</v>
      </c>
      <c r="I70" s="125" t="s">
        <v>18885</v>
      </c>
    </row>
    <row r="71" spans="1:9" ht="207">
      <c r="A71" s="125" t="str">
        <f t="shared" si="5"/>
        <v>InstructionsA75</v>
      </c>
      <c r="B71" s="125" t="s">
        <v>355</v>
      </c>
      <c r="C71" s="125" t="s">
        <v>18912</v>
      </c>
      <c r="D71" s="125" t="s">
        <v>18886</v>
      </c>
      <c r="E71" s="238" t="s">
        <v>18887</v>
      </c>
      <c r="F71" s="239" t="s">
        <v>18888</v>
      </c>
      <c r="G71" s="125" t="s">
        <v>18889</v>
      </c>
      <c r="H71" s="274" t="s">
        <v>18890</v>
      </c>
      <c r="I71" s="125" t="s">
        <v>18891</v>
      </c>
    </row>
    <row r="72" spans="1:9" ht="69">
      <c r="A72" s="125" t="str">
        <f t="shared" si="5"/>
        <v>InstructionsA76</v>
      </c>
      <c r="B72" s="125" t="s">
        <v>355</v>
      </c>
      <c r="C72" s="125" t="s">
        <v>18913</v>
      </c>
      <c r="D72" s="125" t="s">
        <v>18892</v>
      </c>
      <c r="E72" s="238" t="s">
        <v>18893</v>
      </c>
      <c r="F72" s="239" t="s">
        <v>18894</v>
      </c>
      <c r="G72" s="125" t="s">
        <v>18895</v>
      </c>
      <c r="H72" s="274" t="s">
        <v>18896</v>
      </c>
      <c r="I72" s="125" t="s">
        <v>18897</v>
      </c>
    </row>
    <row r="73" spans="1:9" ht="124.2">
      <c r="A73" s="125" t="str">
        <f t="shared" si="5"/>
        <v>InstructionsA77</v>
      </c>
      <c r="B73" s="125" t="s">
        <v>355</v>
      </c>
      <c r="C73" s="125" t="s">
        <v>18914</v>
      </c>
      <c r="D73" s="125" t="s">
        <v>18898</v>
      </c>
      <c r="E73" s="238" t="s">
        <v>18899</v>
      </c>
      <c r="F73" s="239" t="s">
        <v>18900</v>
      </c>
      <c r="G73" s="125" t="s">
        <v>18901</v>
      </c>
      <c r="H73" s="274" t="s">
        <v>18902</v>
      </c>
      <c r="I73" s="125" t="s">
        <v>18903</v>
      </c>
    </row>
    <row r="74" spans="1:9" ht="43.2">
      <c r="A74" s="125" t="str">
        <f t="shared" si="5"/>
        <v>InstructionsA78</v>
      </c>
      <c r="B74" s="125" t="s">
        <v>355</v>
      </c>
      <c r="C74" s="125" t="s">
        <v>18915</v>
      </c>
      <c r="D74" s="125" t="s">
        <v>18904</v>
      </c>
      <c r="E74" s="238" t="s">
        <v>18905</v>
      </c>
      <c r="F74" s="239" t="s">
        <v>18906</v>
      </c>
      <c r="G74" s="125" t="s">
        <v>18907</v>
      </c>
      <c r="H74" s="274" t="s">
        <v>18908</v>
      </c>
      <c r="I74" s="125" t="s">
        <v>18909</v>
      </c>
    </row>
    <row r="75" spans="1:9" ht="194.4">
      <c r="A75" s="125" t="str">
        <f>B75&amp;C75</f>
        <v>InstructionsA80</v>
      </c>
      <c r="B75" s="125" t="s">
        <v>355</v>
      </c>
      <c r="C75" s="125" t="s">
        <v>18916</v>
      </c>
      <c r="D75" s="125" t="s">
        <v>596</v>
      </c>
      <c r="E75" s="238" t="s">
        <v>597</v>
      </c>
      <c r="F75" s="239" t="s">
        <v>598</v>
      </c>
      <c r="G75" s="125" t="s">
        <v>599</v>
      </c>
      <c r="H75" s="277" t="s">
        <v>600</v>
      </c>
      <c r="I75" s="125" t="s">
        <v>17936</v>
      </c>
    </row>
    <row r="76" spans="1:9" ht="28.8">
      <c r="A76" s="125" t="str">
        <f t="shared" si="0"/>
        <v>InstructionsA82</v>
      </c>
      <c r="B76" s="125" t="s">
        <v>355</v>
      </c>
      <c r="C76" s="125" t="s">
        <v>18917</v>
      </c>
      <c r="D76" s="125" t="s">
        <v>602</v>
      </c>
      <c r="E76" s="238" t="s">
        <v>603</v>
      </c>
      <c r="F76" s="239" t="s">
        <v>604</v>
      </c>
      <c r="G76" s="125" t="s">
        <v>605</v>
      </c>
      <c r="H76" s="277" t="s">
        <v>606</v>
      </c>
      <c r="I76" s="125" t="s">
        <v>17938</v>
      </c>
    </row>
    <row r="77" spans="1:9" ht="276">
      <c r="A77" s="125" t="str">
        <f t="shared" si="0"/>
        <v>InstructionsA83</v>
      </c>
      <c r="B77" s="125" t="s">
        <v>355</v>
      </c>
      <c r="C77" s="125" t="s">
        <v>18918</v>
      </c>
      <c r="D77" s="125" t="s">
        <v>608</v>
      </c>
      <c r="E77" s="238" t="s">
        <v>609</v>
      </c>
      <c r="F77" s="239" t="s">
        <v>610</v>
      </c>
      <c r="G77" s="249" t="s">
        <v>611</v>
      </c>
      <c r="H77" s="274" t="s">
        <v>612</v>
      </c>
      <c r="I77" s="125" t="s">
        <v>17944</v>
      </c>
    </row>
    <row r="78" spans="1:9" ht="151.80000000000001">
      <c r="A78" s="125" t="str">
        <f t="shared" si="0"/>
        <v>InstructionsA84</v>
      </c>
      <c r="B78" s="125" t="s">
        <v>355</v>
      </c>
      <c r="C78" s="125" t="s">
        <v>18919</v>
      </c>
      <c r="D78" s="125" t="s">
        <v>614</v>
      </c>
      <c r="E78" s="238" t="s">
        <v>615</v>
      </c>
      <c r="F78" s="239" t="s">
        <v>616</v>
      </c>
      <c r="G78" s="249" t="s">
        <v>617</v>
      </c>
      <c r="H78" s="274" t="s">
        <v>618</v>
      </c>
      <c r="I78" s="125" t="s">
        <v>17939</v>
      </c>
    </row>
    <row r="79" spans="1:9" ht="138">
      <c r="A79" s="125" t="str">
        <f t="shared" si="0"/>
        <v>InstructionsA85</v>
      </c>
      <c r="B79" s="125" t="s">
        <v>355</v>
      </c>
      <c r="C79" s="125" t="s">
        <v>18920</v>
      </c>
      <c r="D79" s="125" t="s">
        <v>620</v>
      </c>
      <c r="E79" s="238" t="s">
        <v>621</v>
      </c>
      <c r="F79" s="239" t="s">
        <v>622</v>
      </c>
      <c r="G79" s="249" t="s">
        <v>623</v>
      </c>
      <c r="H79" s="274" t="s">
        <v>624</v>
      </c>
      <c r="I79" s="125" t="s">
        <v>17940</v>
      </c>
    </row>
    <row r="80" spans="1:9" ht="289.8">
      <c r="A80" s="125" t="str">
        <f t="shared" si="0"/>
        <v>InstructionsA86</v>
      </c>
      <c r="B80" s="125" t="s">
        <v>355</v>
      </c>
      <c r="C80" s="125" t="s">
        <v>18921</v>
      </c>
      <c r="D80" s="125" t="s">
        <v>626</v>
      </c>
      <c r="E80" s="238" t="s">
        <v>627</v>
      </c>
      <c r="F80" s="239" t="s">
        <v>628</v>
      </c>
      <c r="G80" s="249" t="s">
        <v>629</v>
      </c>
      <c r="H80" s="274" t="s">
        <v>630</v>
      </c>
      <c r="I80" s="125" t="s">
        <v>17941</v>
      </c>
    </row>
    <row r="81" spans="1:9" ht="96.6">
      <c r="A81" s="125" t="str">
        <f t="shared" si="0"/>
        <v>InstructionsA87</v>
      </c>
      <c r="B81" s="125" t="s">
        <v>355</v>
      </c>
      <c r="C81" s="125" t="s">
        <v>18922</v>
      </c>
      <c r="D81" s="125" t="s">
        <v>632</v>
      </c>
      <c r="E81" s="238" t="s">
        <v>633</v>
      </c>
      <c r="F81" s="239" t="s">
        <v>634</v>
      </c>
      <c r="G81" s="249" t="s">
        <v>635</v>
      </c>
      <c r="H81" s="274" t="s">
        <v>636</v>
      </c>
      <c r="I81" s="125" t="s">
        <v>17942</v>
      </c>
    </row>
    <row r="82" spans="1:9" ht="41.4">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8">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8">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8">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8">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8">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8">
      <c r="A96" s="125" t="str">
        <f t="shared" si="7"/>
        <v>DefinitionsB15</v>
      </c>
      <c r="B96" s="125" t="s">
        <v>643</v>
      </c>
      <c r="C96" s="125" t="s">
        <v>718</v>
      </c>
      <c r="D96" s="244" t="s">
        <v>696</v>
      </c>
      <c r="E96" s="244" t="s">
        <v>697</v>
      </c>
      <c r="F96" s="252" t="s">
        <v>698</v>
      </c>
      <c r="G96" s="253" t="s">
        <v>699</v>
      </c>
      <c r="H96" s="274" t="s">
        <v>700</v>
      </c>
      <c r="I96" s="187" t="s">
        <v>17958</v>
      </c>
    </row>
    <row r="97" spans="1:9" ht="13.8">
      <c r="A97" s="125" t="str">
        <f t="shared" si="7"/>
        <v>DefinitionsB16</v>
      </c>
      <c r="B97" s="125" t="s">
        <v>643</v>
      </c>
      <c r="C97" s="125" t="s">
        <v>724</v>
      </c>
      <c r="D97" s="244" t="s">
        <v>702</v>
      </c>
      <c r="E97" s="244" t="s">
        <v>703</v>
      </c>
      <c r="F97" s="252" t="s">
        <v>704</v>
      </c>
      <c r="G97" s="254" t="s">
        <v>705</v>
      </c>
      <c r="H97" s="274" t="s">
        <v>17956</v>
      </c>
      <c r="I97" s="187" t="s">
        <v>17959</v>
      </c>
    </row>
    <row r="98" spans="1:9" ht="13.8">
      <c r="A98" s="125" t="str">
        <f t="shared" si="7"/>
        <v>DefinitionsB17</v>
      </c>
      <c r="B98" s="125" t="s">
        <v>643</v>
      </c>
      <c r="C98" s="125" t="s">
        <v>727</v>
      </c>
      <c r="D98" s="244" t="s">
        <v>19287</v>
      </c>
      <c r="E98" s="244" t="s">
        <v>19288</v>
      </c>
      <c r="F98" s="252" t="s">
        <v>19299</v>
      </c>
      <c r="G98" s="254" t="s">
        <v>19289</v>
      </c>
      <c r="H98" s="278" t="s">
        <v>19300</v>
      </c>
      <c r="I98" s="244" t="s">
        <v>19290</v>
      </c>
    </row>
    <row r="99" spans="1:9" ht="13.8">
      <c r="A99" s="125" t="str">
        <f t="shared" si="7"/>
        <v>DefinitionsB18</v>
      </c>
      <c r="B99" s="125" t="s">
        <v>643</v>
      </c>
      <c r="C99" s="125" t="s">
        <v>733</v>
      </c>
      <c r="D99" s="244" t="s">
        <v>18749</v>
      </c>
      <c r="E99" s="244" t="s">
        <v>18995</v>
      </c>
      <c r="F99" s="244" t="s">
        <v>19392</v>
      </c>
      <c r="G99" s="244" t="s">
        <v>18996</v>
      </c>
      <c r="H99" s="244" t="s">
        <v>18997</v>
      </c>
      <c r="I99" s="244" t="s">
        <v>18998</v>
      </c>
    </row>
    <row r="100" spans="1:9" ht="13.8">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4">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1.4">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2.8">
      <c r="A111" s="125" t="str">
        <f t="shared" si="7"/>
        <v>DefinitionsC3</v>
      </c>
      <c r="B111" s="125" t="s">
        <v>643</v>
      </c>
      <c r="C111" s="125" t="s">
        <v>763</v>
      </c>
      <c r="D111" s="125" t="s">
        <v>764</v>
      </c>
      <c r="E111" s="238" t="s">
        <v>765</v>
      </c>
      <c r="F111" s="239" t="s">
        <v>766</v>
      </c>
      <c r="G111" s="125" t="s">
        <v>767</v>
      </c>
      <c r="H111" s="274" t="s">
        <v>768</v>
      </c>
      <c r="I111" s="125" t="s">
        <v>17965</v>
      </c>
    </row>
    <row r="112" spans="1:9" ht="55.2">
      <c r="A112" s="125" t="str">
        <f t="shared" si="7"/>
        <v>DefinitionsC4</v>
      </c>
      <c r="B112" s="125" t="s">
        <v>643</v>
      </c>
      <c r="C112" s="125" t="s">
        <v>769</v>
      </c>
      <c r="D112" s="125" t="s">
        <v>770</v>
      </c>
      <c r="E112" s="242" t="s">
        <v>771</v>
      </c>
      <c r="F112" s="239" t="s">
        <v>772</v>
      </c>
      <c r="G112" s="246" t="s">
        <v>773</v>
      </c>
      <c r="H112" s="274" t="s">
        <v>774</v>
      </c>
      <c r="I112" s="287" t="s">
        <v>17961</v>
      </c>
    </row>
    <row r="113" spans="1:9" ht="179.4">
      <c r="A113" s="125" t="str">
        <f t="shared" si="7"/>
        <v>DefinitionsC5</v>
      </c>
      <c r="B113" s="125" t="s">
        <v>643</v>
      </c>
      <c r="C113" s="125" t="s">
        <v>775</v>
      </c>
      <c r="D113" s="125" t="s">
        <v>776</v>
      </c>
      <c r="E113" s="238" t="s">
        <v>777</v>
      </c>
      <c r="F113" s="239" t="s">
        <v>778</v>
      </c>
      <c r="G113" s="125" t="s">
        <v>779</v>
      </c>
      <c r="H113" s="274" t="s">
        <v>780</v>
      </c>
      <c r="I113" s="125" t="s">
        <v>17966</v>
      </c>
    </row>
    <row r="114" spans="1:9" ht="110.4">
      <c r="A114" s="125" t="str">
        <f t="shared" si="7"/>
        <v>DefinitionsC6</v>
      </c>
      <c r="B114" s="125" t="s">
        <v>643</v>
      </c>
      <c r="C114" s="125" t="s">
        <v>781</v>
      </c>
      <c r="D114" s="125" t="s">
        <v>18754</v>
      </c>
      <c r="E114" s="238" t="s">
        <v>18786</v>
      </c>
      <c r="F114" s="239" t="s">
        <v>19330</v>
      </c>
      <c r="G114" s="125" t="s">
        <v>18787</v>
      </c>
      <c r="H114" s="274" t="s">
        <v>18788</v>
      </c>
      <c r="I114" s="125" t="s">
        <v>18789</v>
      </c>
    </row>
    <row r="115" spans="1:9" ht="151.80000000000001">
      <c r="A115" s="125" t="str">
        <f t="shared" si="7"/>
        <v>DefinitionsC7</v>
      </c>
      <c r="B115" s="125" t="s">
        <v>643</v>
      </c>
      <c r="C115" s="125" t="s">
        <v>787</v>
      </c>
      <c r="D115" s="125" t="s">
        <v>782</v>
      </c>
      <c r="E115" s="238" t="s">
        <v>783</v>
      </c>
      <c r="F115" s="239" t="s">
        <v>784</v>
      </c>
      <c r="G115" s="125" t="s">
        <v>785</v>
      </c>
      <c r="H115" s="274" t="s">
        <v>786</v>
      </c>
      <c r="I115" s="125" t="s">
        <v>17967</v>
      </c>
    </row>
    <row r="116" spans="1:9" ht="124.2">
      <c r="A116" s="125" t="str">
        <f t="shared" si="7"/>
        <v>DefinitionsC8</v>
      </c>
      <c r="B116" s="125" t="s">
        <v>643</v>
      </c>
      <c r="C116" s="125" t="s">
        <v>793</v>
      </c>
      <c r="D116" s="125" t="s">
        <v>788</v>
      </c>
      <c r="E116" s="238" t="s">
        <v>789</v>
      </c>
      <c r="F116" s="239" t="s">
        <v>790</v>
      </c>
      <c r="G116" s="125" t="s">
        <v>791</v>
      </c>
      <c r="H116" s="274" t="s">
        <v>792</v>
      </c>
      <c r="I116" s="125" t="s">
        <v>17970</v>
      </c>
    </row>
    <row r="117" spans="1:9" ht="110.4">
      <c r="A117" s="125" t="str">
        <f t="shared" si="7"/>
        <v>DefinitionsC9</v>
      </c>
      <c r="B117" s="125" t="s">
        <v>643</v>
      </c>
      <c r="C117" s="125" t="s">
        <v>799</v>
      </c>
      <c r="D117" s="345" t="s">
        <v>18757</v>
      </c>
      <c r="E117" s="242" t="s">
        <v>18798</v>
      </c>
      <c r="F117" s="372" t="s">
        <v>18799</v>
      </c>
      <c r="G117" s="373" t="s">
        <v>18800</v>
      </c>
      <c r="H117" s="274" t="s">
        <v>18801</v>
      </c>
      <c r="I117" s="125" t="s">
        <v>18802</v>
      </c>
    </row>
    <row r="118" spans="1:9" ht="96.6">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24.2">
      <c r="A119" s="125" t="str">
        <f t="shared" si="7"/>
        <v>DefinitionsC11</v>
      </c>
      <c r="B119" s="125" t="s">
        <v>643</v>
      </c>
      <c r="C119" s="125" t="s">
        <v>806</v>
      </c>
      <c r="D119" s="125" t="s">
        <v>794</v>
      </c>
      <c r="E119" s="238" t="s">
        <v>795</v>
      </c>
      <c r="F119" s="239" t="s">
        <v>796</v>
      </c>
      <c r="G119" s="125" t="s">
        <v>797</v>
      </c>
      <c r="H119" s="274" t="s">
        <v>798</v>
      </c>
      <c r="I119" s="125" t="s">
        <v>17969</v>
      </c>
    </row>
    <row r="120" spans="1:9" ht="55.2">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8">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07">
      <c r="A122" s="125" t="str">
        <f t="shared" si="7"/>
        <v>DefinitionsC14</v>
      </c>
      <c r="B122" s="125" t="s">
        <v>643</v>
      </c>
      <c r="C122" s="125" t="s">
        <v>819</v>
      </c>
      <c r="D122" s="125" t="s">
        <v>801</v>
      </c>
      <c r="E122" s="238" t="s">
        <v>802</v>
      </c>
      <c r="F122" s="239" t="s">
        <v>803</v>
      </c>
      <c r="G122" s="125" t="s">
        <v>804</v>
      </c>
      <c r="H122" s="274" t="s">
        <v>805</v>
      </c>
      <c r="I122" s="125" t="s">
        <v>17971</v>
      </c>
    </row>
    <row r="123" spans="1:9" ht="41.5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8">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10.4">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79.4">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9">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9">
      <c r="A130" s="125" t="str">
        <f t="shared" si="7"/>
        <v>DefinitionsC22</v>
      </c>
      <c r="B130" s="125" t="s">
        <v>643</v>
      </c>
      <c r="C130" s="125" t="s">
        <v>18750</v>
      </c>
      <c r="D130" s="125" t="s">
        <v>827</v>
      </c>
      <c r="E130" s="238" t="s">
        <v>828</v>
      </c>
      <c r="F130" s="239" t="s">
        <v>829</v>
      </c>
      <c r="G130" s="125" t="s">
        <v>830</v>
      </c>
      <c r="H130" s="274" t="s">
        <v>831</v>
      </c>
      <c r="I130" s="125" t="s">
        <v>17973</v>
      </c>
    </row>
    <row r="131" spans="1:9" ht="96.6">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62.2">
      <c r="A132" s="125" t="str">
        <f t="shared" si="7"/>
        <v>DefinitionsC24</v>
      </c>
      <c r="B132" s="125" t="s">
        <v>643</v>
      </c>
      <c r="C132" s="125" t="s">
        <v>18752</v>
      </c>
      <c r="D132" s="125" t="s">
        <v>834</v>
      </c>
      <c r="E132" s="238" t="s">
        <v>835</v>
      </c>
      <c r="F132" s="239" t="s">
        <v>836</v>
      </c>
      <c r="G132" s="125" t="s">
        <v>837</v>
      </c>
      <c r="H132" s="274" t="s">
        <v>838</v>
      </c>
      <c r="I132" s="125" t="s">
        <v>17975</v>
      </c>
    </row>
    <row r="133" spans="1:9" ht="220.8">
      <c r="A133" s="125" t="str">
        <f t="shared" si="7"/>
        <v>DefinitionsC25</v>
      </c>
      <c r="B133" s="125" t="s">
        <v>643</v>
      </c>
      <c r="C133" s="125" t="s">
        <v>18753</v>
      </c>
      <c r="D133" s="125" t="s">
        <v>840</v>
      </c>
      <c r="E133" s="238" t="s">
        <v>841</v>
      </c>
      <c r="F133" s="239" t="s">
        <v>842</v>
      </c>
      <c r="G133" s="246" t="s">
        <v>843</v>
      </c>
      <c r="H133" s="274" t="s">
        <v>844</v>
      </c>
      <c r="I133" s="125" t="s">
        <v>17976</v>
      </c>
    </row>
    <row r="134" spans="1:9" ht="124.2">
      <c r="A134" s="125" t="str">
        <f t="shared" si="7"/>
        <v>DefinitionsC26</v>
      </c>
      <c r="B134" s="125" t="s">
        <v>643</v>
      </c>
      <c r="C134" s="125" t="s">
        <v>18815</v>
      </c>
      <c r="D134" s="244" t="s">
        <v>846</v>
      </c>
      <c r="E134" s="245" t="s">
        <v>847</v>
      </c>
      <c r="F134" s="252" t="s">
        <v>848</v>
      </c>
      <c r="G134" s="253" t="s">
        <v>849</v>
      </c>
      <c r="H134" s="274" t="s">
        <v>850</v>
      </c>
      <c r="I134" s="125" t="s">
        <v>17977</v>
      </c>
    </row>
    <row r="135" spans="1:9" ht="82.8">
      <c r="A135" s="125" t="str">
        <f t="shared" si="7"/>
        <v>DefinitionsC27</v>
      </c>
      <c r="B135" s="125" t="s">
        <v>643</v>
      </c>
      <c r="C135" s="125" t="s">
        <v>19301</v>
      </c>
      <c r="D135" s="125" t="s">
        <v>852</v>
      </c>
      <c r="E135" s="238" t="s">
        <v>853</v>
      </c>
      <c r="F135" s="239" t="s">
        <v>854</v>
      </c>
      <c r="G135" s="125" t="s">
        <v>855</v>
      </c>
      <c r="H135" s="274" t="s">
        <v>856</v>
      </c>
      <c r="I135" s="125" t="s">
        <v>17978</v>
      </c>
    </row>
    <row r="136" spans="1:9" ht="27.6">
      <c r="A136" s="125" t="str">
        <f t="shared" si="7"/>
        <v>DeclarationD2</v>
      </c>
      <c r="B136" s="125" t="s">
        <v>857</v>
      </c>
      <c r="C136" s="125" t="s">
        <v>858</v>
      </c>
      <c r="D136" s="244" t="s">
        <v>19526</v>
      </c>
      <c r="E136" s="244" t="s">
        <v>859</v>
      </c>
      <c r="F136" s="251" t="s">
        <v>860</v>
      </c>
      <c r="G136" s="256" t="s">
        <v>861</v>
      </c>
      <c r="H136" s="274" t="s">
        <v>862</v>
      </c>
      <c r="I136" s="187" t="s">
        <v>17980</v>
      </c>
    </row>
    <row r="137" spans="1:9" ht="27.6">
      <c r="A137" s="125" t="str">
        <f t="shared" si="7"/>
        <v>DeclarationF3</v>
      </c>
      <c r="B137" s="125" t="s">
        <v>857</v>
      </c>
      <c r="C137" s="125" t="s">
        <v>863</v>
      </c>
      <c r="D137" s="125" t="s">
        <v>864</v>
      </c>
      <c r="E137" s="238" t="s">
        <v>865</v>
      </c>
      <c r="F137" s="239" t="s">
        <v>866</v>
      </c>
      <c r="G137" s="125" t="s">
        <v>867</v>
      </c>
      <c r="H137" s="274" t="s">
        <v>868</v>
      </c>
      <c r="I137" s="125" t="s">
        <v>17981</v>
      </c>
    </row>
    <row r="138" spans="1:9">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1.4">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6">
      <c r="A143" s="125" t="str">
        <f t="shared" si="7"/>
        <v>DeclarationB8</v>
      </c>
      <c r="B143" s="125" t="s">
        <v>857</v>
      </c>
      <c r="C143" s="125" t="s">
        <v>679</v>
      </c>
      <c r="D143" s="125" t="s">
        <v>894</v>
      </c>
      <c r="E143" s="238" t="s">
        <v>895</v>
      </c>
      <c r="F143" s="239" t="s">
        <v>896</v>
      </c>
      <c r="G143" s="125" t="s">
        <v>897</v>
      </c>
      <c r="H143" s="274" t="s">
        <v>898</v>
      </c>
      <c r="I143" s="125" t="s">
        <v>17986</v>
      </c>
    </row>
    <row r="144" spans="1:9" ht="15.6">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c r="A146" s="125" t="str">
        <f t="shared" si="7"/>
        <v>DeclarationB10A</v>
      </c>
      <c r="B146" s="125" t="s">
        <v>857</v>
      </c>
      <c r="C146" s="125" t="s">
        <v>909</v>
      </c>
      <c r="D146" s="125" t="s">
        <v>904</v>
      </c>
      <c r="E146" s="238" t="s">
        <v>905</v>
      </c>
      <c r="F146" s="239" t="s">
        <v>910</v>
      </c>
      <c r="G146" s="125" t="s">
        <v>907</v>
      </c>
      <c r="H146" s="274" t="s">
        <v>908</v>
      </c>
      <c r="I146" s="125" t="s">
        <v>17988</v>
      </c>
    </row>
    <row r="147" spans="1:9">
      <c r="A147" s="125" t="str">
        <f t="shared" si="7"/>
        <v>DeclarationB10C</v>
      </c>
      <c r="B147" s="125" t="s">
        <v>857</v>
      </c>
      <c r="C147" s="125" t="s">
        <v>911</v>
      </c>
      <c r="D147" s="125" t="s">
        <v>912</v>
      </c>
      <c r="E147" s="238" t="s">
        <v>913</v>
      </c>
      <c r="F147" s="239" t="s">
        <v>914</v>
      </c>
      <c r="G147" s="125" t="s">
        <v>915</v>
      </c>
      <c r="H147" s="274" t="s">
        <v>916</v>
      </c>
      <c r="I147" s="125" t="s">
        <v>17989</v>
      </c>
    </row>
    <row r="148" spans="1:9" ht="27.6">
      <c r="A148" s="125" t="str">
        <f t="shared" si="7"/>
        <v>DeclarationB10B</v>
      </c>
      <c r="B148" s="125" t="s">
        <v>857</v>
      </c>
      <c r="C148" s="125" t="s">
        <v>917</v>
      </c>
      <c r="D148" s="125" t="s">
        <v>918</v>
      </c>
      <c r="E148" s="238" t="s">
        <v>919</v>
      </c>
      <c r="F148" s="239" t="s">
        <v>920</v>
      </c>
      <c r="G148" s="125" t="s">
        <v>921</v>
      </c>
      <c r="H148" s="274" t="s">
        <v>922</v>
      </c>
      <c r="I148" s="125" t="s">
        <v>17990</v>
      </c>
    </row>
    <row r="149" spans="1:9" ht="27.6">
      <c r="A149" s="125" t="str">
        <f t="shared" si="7"/>
        <v>DeclarationD11</v>
      </c>
      <c r="B149" s="125" t="s">
        <v>857</v>
      </c>
      <c r="C149" s="125" t="s">
        <v>923</v>
      </c>
      <c r="D149" s="125" t="s">
        <v>924</v>
      </c>
      <c r="E149" s="238" t="s">
        <v>925</v>
      </c>
      <c r="F149" s="239" t="s">
        <v>926</v>
      </c>
      <c r="G149" s="125" t="s">
        <v>927</v>
      </c>
      <c r="H149" s="274" t="s">
        <v>928</v>
      </c>
      <c r="I149" s="125" t="s">
        <v>17991</v>
      </c>
    </row>
    <row r="150" spans="1:9" ht="41.4">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5.2">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6">
      <c r="A164" s="125" t="str">
        <f t="shared" si="11"/>
        <v>DeclarationB28</v>
      </c>
      <c r="B164" s="125" t="s">
        <v>857</v>
      </c>
      <c r="C164" s="125" t="s">
        <v>18079</v>
      </c>
      <c r="D164" s="125" t="s">
        <v>984</v>
      </c>
      <c r="E164" s="238" t="s">
        <v>985</v>
      </c>
      <c r="F164" s="239" t="s">
        <v>986</v>
      </c>
      <c r="G164" s="125" t="s">
        <v>987</v>
      </c>
      <c r="H164" s="274" t="s">
        <v>988</v>
      </c>
      <c r="I164" s="125" t="s">
        <v>18003</v>
      </c>
    </row>
    <row r="165" spans="1:9" ht="4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6">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9">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8">
      <c r="A169" s="125" t="str">
        <f t="shared" si="11"/>
        <v>DeclarationB77</v>
      </c>
      <c r="B169" s="125" t="s">
        <v>857</v>
      </c>
      <c r="C169" s="125" t="s">
        <v>18088</v>
      </c>
      <c r="D169" s="125" t="s">
        <v>989</v>
      </c>
      <c r="E169" s="238" t="s">
        <v>990</v>
      </c>
      <c r="F169" s="269" t="s">
        <v>991</v>
      </c>
      <c r="G169" s="125" t="s">
        <v>992</v>
      </c>
      <c r="H169" s="274" t="s">
        <v>993</v>
      </c>
      <c r="I169" s="125" t="s">
        <v>18063</v>
      </c>
    </row>
    <row r="170" spans="1:9" ht="43.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5.2">
      <c r="A171" s="125" t="str">
        <f t="shared" si="11"/>
        <v>DeclarationB101</v>
      </c>
      <c r="B171" s="125" t="s">
        <v>857</v>
      </c>
      <c r="C171" s="125" t="s">
        <v>18090</v>
      </c>
      <c r="D171" s="125" t="s">
        <v>994</v>
      </c>
      <c r="E171" s="242" t="s">
        <v>995</v>
      </c>
      <c r="F171" s="239" t="s">
        <v>996</v>
      </c>
      <c r="G171" s="125" t="s">
        <v>997</v>
      </c>
      <c r="H171" s="274" t="s">
        <v>998</v>
      </c>
      <c r="I171" s="125" t="s">
        <v>18064</v>
      </c>
    </row>
    <row r="172" spans="1:9">
      <c r="A172" s="125" t="str">
        <f t="shared" si="11"/>
        <v>DeclarationB113</v>
      </c>
      <c r="B172" s="125" t="s">
        <v>857</v>
      </c>
      <c r="C172" s="125" t="s">
        <v>18091</v>
      </c>
      <c r="D172" s="125" t="s">
        <v>999</v>
      </c>
      <c r="E172" s="238" t="s">
        <v>1000</v>
      </c>
      <c r="F172" s="239" t="s">
        <v>1001</v>
      </c>
      <c r="G172" s="125" t="s">
        <v>1002</v>
      </c>
      <c r="H172" s="274" t="s">
        <v>1003</v>
      </c>
      <c r="I172" s="125" t="s">
        <v>18012</v>
      </c>
    </row>
    <row r="173" spans="1:9" ht="27.6">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5.2">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8">
      <c r="A175" s="125" t="str">
        <f t="shared" si="11"/>
        <v>Declaration</v>
      </c>
      <c r="B175" s="125" t="s">
        <v>857</v>
      </c>
      <c r="D175" s="125" t="s">
        <v>1012</v>
      </c>
      <c r="E175" s="238" t="s">
        <v>1013</v>
      </c>
      <c r="F175" s="258" t="s">
        <v>1014</v>
      </c>
      <c r="G175" s="125" t="s">
        <v>1015</v>
      </c>
      <c r="H175" s="274" t="s">
        <v>1016</v>
      </c>
      <c r="I175" s="125"/>
    </row>
    <row r="176" spans="1:9" ht="69">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6">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1.4">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1.4">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6">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6">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6">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6">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6">
      <c r="A187" s="125" t="str">
        <f t="shared" si="11"/>
        <v>Smelter Look-up</v>
      </c>
      <c r="B187" s="125" t="s">
        <v>1054</v>
      </c>
      <c r="D187" s="125" t="s">
        <v>1070</v>
      </c>
      <c r="E187" s="379"/>
      <c r="F187" s="239" t="s">
        <v>1071</v>
      </c>
      <c r="G187" s="125" t="s">
        <v>1072</v>
      </c>
      <c r="H187" s="274" t="s">
        <v>1073</v>
      </c>
      <c r="I187" s="187" t="s">
        <v>18022</v>
      </c>
    </row>
    <row r="188" spans="1:9" ht="27.6">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6">
      <c r="A189" s="125" t="str">
        <f t="shared" si="11"/>
        <v>Smelter Look-upD4</v>
      </c>
      <c r="B189" s="125" t="s">
        <v>1054</v>
      </c>
      <c r="C189" s="125" t="s">
        <v>1079</v>
      </c>
      <c r="D189" s="125" t="s">
        <v>1080</v>
      </c>
      <c r="E189" s="259"/>
      <c r="F189" s="239" t="s">
        <v>1081</v>
      </c>
      <c r="G189" s="125" t="s">
        <v>1082</v>
      </c>
      <c r="H189" s="274" t="s">
        <v>1083</v>
      </c>
      <c r="I189" s="187" t="s">
        <v>18024</v>
      </c>
    </row>
    <row r="190" spans="1:9" ht="27.6">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6">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6">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6">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6">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4">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6">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6">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6">
      <c r="A210" s="125" t="str">
        <f t="shared" si="11"/>
        <v>Smelter ListJ2</v>
      </c>
      <c r="B210" s="125" t="s">
        <v>1113</v>
      </c>
      <c r="C210" s="125" t="s">
        <v>1166</v>
      </c>
      <c r="D210" s="125" t="s">
        <v>1167</v>
      </c>
      <c r="E210" s="238" t="s">
        <v>1168</v>
      </c>
      <c r="F210" s="239" t="s">
        <v>1169</v>
      </c>
      <c r="G210" s="125" t="s">
        <v>1170</v>
      </c>
      <c r="H210" s="274" t="s">
        <v>1171</v>
      </c>
      <c r="I210" s="125" t="s">
        <v>18038</v>
      </c>
    </row>
    <row r="211" spans="1:9" ht="26.4">
      <c r="A211" s="125" t="str">
        <f t="shared" si="11"/>
        <v>Smelter ListB2</v>
      </c>
      <c r="B211" s="125" t="s">
        <v>1113</v>
      </c>
      <c r="C211" s="125" t="s">
        <v>644</v>
      </c>
      <c r="D211" s="261" t="s">
        <v>1172</v>
      </c>
      <c r="E211" s="238" t="s">
        <v>1173</v>
      </c>
      <c r="F211" s="239" t="s">
        <v>1174</v>
      </c>
      <c r="G211" s="261" t="s">
        <v>1175</v>
      </c>
      <c r="H211" s="274" t="s">
        <v>1176</v>
      </c>
      <c r="I211" s="125" t="s">
        <v>18039</v>
      </c>
    </row>
    <row r="212" spans="1:9" ht="409.6">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1.4">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6">
      <c r="A229" s="125" t="str">
        <f t="shared" si="12"/>
        <v>CheckerJ4</v>
      </c>
      <c r="B229" s="125" t="s">
        <v>1189</v>
      </c>
      <c r="C229" s="125" t="s">
        <v>1128</v>
      </c>
      <c r="D229" s="125" t="s">
        <v>1237</v>
      </c>
      <c r="E229" s="238" t="s">
        <v>1238</v>
      </c>
      <c r="F229" s="239" t="s">
        <v>1239</v>
      </c>
      <c r="G229" s="125" t="s">
        <v>1240</v>
      </c>
      <c r="H229" s="274" t="s">
        <v>1241</v>
      </c>
      <c r="I229" s="125" t="s">
        <v>18050</v>
      </c>
    </row>
    <row r="230" spans="1:9" ht="27.6">
      <c r="A230" s="125" t="str">
        <f t="shared" si="12"/>
        <v>CheckerJ5</v>
      </c>
      <c r="B230" s="125" t="s">
        <v>1189</v>
      </c>
      <c r="C230" s="125" t="s">
        <v>1242</v>
      </c>
      <c r="D230" s="125" t="s">
        <v>1243</v>
      </c>
      <c r="E230" s="238" t="s">
        <v>1244</v>
      </c>
      <c r="F230" s="239" t="s">
        <v>1245</v>
      </c>
      <c r="G230" s="125" t="s">
        <v>1246</v>
      </c>
      <c r="H230" s="274" t="s">
        <v>1247</v>
      </c>
      <c r="I230" s="125" t="s">
        <v>18051</v>
      </c>
    </row>
    <row r="231" spans="1:9" ht="27.6">
      <c r="A231" s="125" t="str">
        <f t="shared" si="12"/>
        <v>CheckerJ6</v>
      </c>
      <c r="B231" s="125" t="s">
        <v>1189</v>
      </c>
      <c r="C231" s="125" t="s">
        <v>1248</v>
      </c>
      <c r="D231" s="125" t="s">
        <v>1249</v>
      </c>
      <c r="E231" s="238" t="s">
        <v>1250</v>
      </c>
      <c r="F231" s="239" t="s">
        <v>1251</v>
      </c>
      <c r="G231" s="125" t="s">
        <v>1252</v>
      </c>
      <c r="H231" s="274" t="s">
        <v>1253</v>
      </c>
      <c r="I231" s="125" t="s">
        <v>18052</v>
      </c>
    </row>
    <row r="232" spans="1:9" ht="27.6">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6">
      <c r="A234" s="125" t="str">
        <f t="shared" si="12"/>
        <v>CheckerJ9</v>
      </c>
      <c r="B234" s="125" t="s">
        <v>1189</v>
      </c>
      <c r="C234" s="125" t="s">
        <v>1260</v>
      </c>
      <c r="D234" s="125" t="s">
        <v>18375</v>
      </c>
      <c r="E234" s="238" t="s">
        <v>19029</v>
      </c>
      <c r="F234" s="239" t="s">
        <v>19095</v>
      </c>
      <c r="G234" s="125" t="s">
        <v>1255</v>
      </c>
      <c r="H234" s="274" t="s">
        <v>1256</v>
      </c>
      <c r="I234" s="125" t="s">
        <v>18053</v>
      </c>
    </row>
    <row r="235" spans="1:9" ht="28.8">
      <c r="A235" s="125" t="str">
        <f t="shared" si="12"/>
        <v>CheckerJ10</v>
      </c>
      <c r="B235" s="125" t="s">
        <v>1189</v>
      </c>
      <c r="C235" s="125" t="s">
        <v>1263</v>
      </c>
      <c r="D235" s="125" t="s">
        <v>18490</v>
      </c>
      <c r="E235" s="238" t="s">
        <v>19030</v>
      </c>
      <c r="F235" s="239" t="s">
        <v>19096</v>
      </c>
      <c r="G235" s="125" t="s">
        <v>1258</v>
      </c>
      <c r="H235" s="274" t="s">
        <v>1259</v>
      </c>
      <c r="I235" s="125" t="s">
        <v>18054</v>
      </c>
    </row>
    <row r="236" spans="1:9" ht="27.6">
      <c r="A236" s="125" t="str">
        <f t="shared" si="12"/>
        <v>CheckerJ11</v>
      </c>
      <c r="B236" s="125" t="s">
        <v>1189</v>
      </c>
      <c r="C236" s="125" t="s">
        <v>1266</v>
      </c>
      <c r="D236" s="125" t="s">
        <v>18376</v>
      </c>
      <c r="E236" s="238" t="s">
        <v>19031</v>
      </c>
      <c r="F236" s="239" t="s">
        <v>19097</v>
      </c>
      <c r="G236" s="125" t="s">
        <v>1261</v>
      </c>
      <c r="H236" s="274" t="s">
        <v>1262</v>
      </c>
      <c r="I236" s="125" t="s">
        <v>18055</v>
      </c>
    </row>
    <row r="237" spans="1:9" ht="41.4">
      <c r="A237" s="125" t="str">
        <f t="shared" si="12"/>
        <v>CheckerJ12</v>
      </c>
      <c r="B237" s="125" t="s">
        <v>1189</v>
      </c>
      <c r="C237" s="125" t="s">
        <v>1269</v>
      </c>
      <c r="D237" s="125" t="s">
        <v>18377</v>
      </c>
      <c r="E237" s="238" t="s">
        <v>19032</v>
      </c>
      <c r="F237" s="239" t="s">
        <v>19098</v>
      </c>
      <c r="G237" s="249" t="s">
        <v>1264</v>
      </c>
      <c r="H237" s="274" t="s">
        <v>1265</v>
      </c>
      <c r="I237" s="125" t="s">
        <v>18056</v>
      </c>
    </row>
    <row r="238" spans="1:9" ht="41.4">
      <c r="A238" s="125" t="str">
        <f t="shared" si="12"/>
        <v>CheckerJ13</v>
      </c>
      <c r="B238" s="125" t="s">
        <v>1189</v>
      </c>
      <c r="C238" s="125" t="s">
        <v>1270</v>
      </c>
      <c r="D238" s="125" t="s">
        <v>18378</v>
      </c>
      <c r="E238" s="238" t="s">
        <v>19034</v>
      </c>
      <c r="F238" s="239" t="s">
        <v>19099</v>
      </c>
      <c r="G238" s="249" t="s">
        <v>1267</v>
      </c>
      <c r="H238" s="274" t="s">
        <v>1268</v>
      </c>
      <c r="I238" s="125" t="s">
        <v>18057</v>
      </c>
    </row>
    <row r="239" spans="1:9" ht="27.6">
      <c r="A239" s="125" t="str">
        <f t="shared" si="12"/>
        <v>CheckerJ15</v>
      </c>
      <c r="B239" s="125" t="s">
        <v>1189</v>
      </c>
      <c r="C239" s="125" t="s">
        <v>1273</v>
      </c>
      <c r="D239" s="125" t="s">
        <v>18379</v>
      </c>
      <c r="E239" s="238" t="s">
        <v>19033</v>
      </c>
      <c r="F239" s="239" t="s">
        <v>19100</v>
      </c>
      <c r="G239" s="125" t="s">
        <v>1271</v>
      </c>
      <c r="H239" s="274" t="s">
        <v>1272</v>
      </c>
      <c r="I239" s="125" t="s">
        <v>18058</v>
      </c>
    </row>
    <row r="240" spans="1:9" ht="41.4">
      <c r="A240" s="125" t="str">
        <f t="shared" si="12"/>
        <v>CheckerJ17</v>
      </c>
      <c r="B240" s="125" t="s">
        <v>1189</v>
      </c>
      <c r="C240" s="125" t="s">
        <v>1274</v>
      </c>
      <c r="D240" s="244" t="s">
        <v>18380</v>
      </c>
      <c r="E240" s="245" t="s">
        <v>19035</v>
      </c>
      <c r="F240" s="251" t="s">
        <v>19347</v>
      </c>
      <c r="G240" s="249" t="s">
        <v>19118</v>
      </c>
      <c r="H240" s="274" t="s">
        <v>19172</v>
      </c>
      <c r="I240" s="125" t="s">
        <v>19226</v>
      </c>
    </row>
    <row r="241" spans="1:9" ht="41.4">
      <c r="A241" s="125" t="str">
        <f t="shared" si="12"/>
        <v>CheckerJ18</v>
      </c>
      <c r="B241" s="125" t="s">
        <v>1189</v>
      </c>
      <c r="C241" s="125" t="s">
        <v>1275</v>
      </c>
      <c r="D241" s="244" t="s">
        <v>18384</v>
      </c>
      <c r="E241" s="245" t="s">
        <v>19036</v>
      </c>
      <c r="F241" s="251" t="s">
        <v>19348</v>
      </c>
      <c r="G241" s="250" t="s">
        <v>19119</v>
      </c>
      <c r="H241" s="274" t="s">
        <v>19173</v>
      </c>
      <c r="I241" s="125" t="s">
        <v>19227</v>
      </c>
    </row>
    <row r="242" spans="1:9" ht="41.4">
      <c r="A242" s="125" t="str">
        <f t="shared" si="12"/>
        <v>CheckerJ19</v>
      </c>
      <c r="B242" s="125" t="s">
        <v>1189</v>
      </c>
      <c r="C242" s="125" t="s">
        <v>18383</v>
      </c>
      <c r="D242" s="244" t="s">
        <v>18385</v>
      </c>
      <c r="E242" s="245" t="s">
        <v>19037</v>
      </c>
      <c r="F242" s="251" t="s">
        <v>19349</v>
      </c>
      <c r="G242" s="95" t="s">
        <v>19120</v>
      </c>
      <c r="H242" s="274" t="s">
        <v>19174</v>
      </c>
      <c r="I242" s="125" t="s">
        <v>19228</v>
      </c>
    </row>
    <row r="243" spans="1:9" ht="41.4">
      <c r="A243" s="125" t="str">
        <f t="shared" si="12"/>
        <v>CheckerJ20</v>
      </c>
      <c r="B243" s="125" t="s">
        <v>1189</v>
      </c>
      <c r="C243" s="125" t="s">
        <v>1276</v>
      </c>
      <c r="D243" s="244" t="s">
        <v>18386</v>
      </c>
      <c r="E243" s="245" t="s">
        <v>19038</v>
      </c>
      <c r="F243" s="251" t="s">
        <v>19350</v>
      </c>
      <c r="G243" s="95" t="s">
        <v>19121</v>
      </c>
      <c r="H243" s="274" t="s">
        <v>19175</v>
      </c>
      <c r="I243" s="125" t="s">
        <v>19229</v>
      </c>
    </row>
    <row r="244" spans="1:9" ht="41.4">
      <c r="A244" s="125" t="str">
        <f t="shared" si="12"/>
        <v>CheckerJ21</v>
      </c>
      <c r="B244" s="125" t="s">
        <v>1189</v>
      </c>
      <c r="C244" s="125" t="s">
        <v>1277</v>
      </c>
      <c r="D244" s="244" t="s">
        <v>18387</v>
      </c>
      <c r="E244" s="245" t="s">
        <v>19039</v>
      </c>
      <c r="F244" s="251" t="s">
        <v>19351</v>
      </c>
      <c r="G244" s="95" t="s">
        <v>19122</v>
      </c>
      <c r="H244" s="274" t="s">
        <v>19176</v>
      </c>
      <c r="I244" s="125" t="s">
        <v>19230</v>
      </c>
    </row>
    <row r="245" spans="1:9" ht="41.4">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5.2">
      <c r="A250" s="125" t="str">
        <f t="shared" si="12"/>
        <v>CheckerJ28</v>
      </c>
      <c r="B250" s="125" t="s">
        <v>1189</v>
      </c>
      <c r="C250" s="125" t="s">
        <v>1281</v>
      </c>
      <c r="D250" s="244" t="s">
        <v>18389</v>
      </c>
      <c r="E250" s="245" t="s">
        <v>19041</v>
      </c>
      <c r="F250" s="251" t="s">
        <v>19353</v>
      </c>
      <c r="G250" s="256" t="s">
        <v>19124</v>
      </c>
      <c r="H250" s="274" t="s">
        <v>19178</v>
      </c>
      <c r="I250" s="125" t="s">
        <v>19232</v>
      </c>
    </row>
    <row r="251" spans="1:9" ht="55.2">
      <c r="A251" s="125" t="str">
        <f t="shared" si="12"/>
        <v>CheckerJ29</v>
      </c>
      <c r="B251" s="125" t="s">
        <v>1189</v>
      </c>
      <c r="C251" s="125" t="s">
        <v>1282</v>
      </c>
      <c r="D251" s="244" t="s">
        <v>18390</v>
      </c>
      <c r="E251" s="245" t="s">
        <v>19042</v>
      </c>
      <c r="F251" s="251" t="s">
        <v>19354</v>
      </c>
      <c r="G251" s="256" t="s">
        <v>19125</v>
      </c>
      <c r="H251" s="274" t="s">
        <v>19179</v>
      </c>
      <c r="I251" s="125" t="s">
        <v>19233</v>
      </c>
    </row>
    <row r="252" spans="1:9" ht="55.2">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5.2">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5.2">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5.2">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5.2">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5.2">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5.2">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5.2">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5.2">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5.2">
      <c r="A265" s="125" t="str">
        <f t="shared" si="12"/>
        <v>CheckerJ44</v>
      </c>
      <c r="B265" s="125" t="s">
        <v>1189</v>
      </c>
      <c r="C265" s="125" t="s">
        <v>18409</v>
      </c>
      <c r="D265" s="244" t="s">
        <v>18496</v>
      </c>
      <c r="E265" s="245" t="s">
        <v>19052</v>
      </c>
      <c r="F265" s="251" t="s">
        <v>19364</v>
      </c>
      <c r="G265" s="249" t="s">
        <v>19135</v>
      </c>
      <c r="H265" s="274" t="s">
        <v>19189</v>
      </c>
      <c r="I265" s="125" t="s">
        <v>19243</v>
      </c>
    </row>
    <row r="266" spans="1:9">
      <c r="A266" s="125" t="str">
        <f t="shared" si="12"/>
        <v>CheckerJ45</v>
      </c>
      <c r="B266" s="125" t="s">
        <v>1189</v>
      </c>
      <c r="C266" s="125" t="s">
        <v>18410</v>
      </c>
      <c r="D266" s="244"/>
      <c r="E266" s="245"/>
      <c r="F266" s="251"/>
      <c r="G266" s="249"/>
      <c r="H266" s="274"/>
      <c r="I266" s="125"/>
    </row>
    <row r="267" spans="1:9">
      <c r="A267" s="125" t="str">
        <f t="shared" si="12"/>
        <v>CheckerJ46</v>
      </c>
      <c r="B267" s="125" t="s">
        <v>1189</v>
      </c>
      <c r="C267" s="125" t="s">
        <v>18411</v>
      </c>
      <c r="D267" s="244"/>
      <c r="E267" s="245"/>
      <c r="F267" s="251"/>
      <c r="G267" s="249"/>
      <c r="H267" s="274"/>
      <c r="I267" s="125"/>
    </row>
    <row r="268" spans="1:9">
      <c r="A268" s="125" t="str">
        <f t="shared" si="12"/>
        <v>CheckerJ47</v>
      </c>
      <c r="B268" s="125" t="s">
        <v>1189</v>
      </c>
      <c r="C268" s="125" t="s">
        <v>18412</v>
      </c>
      <c r="D268" s="244"/>
      <c r="E268" s="245"/>
      <c r="F268" s="251"/>
      <c r="G268" s="249"/>
      <c r="H268" s="274"/>
      <c r="I268" s="125"/>
    </row>
    <row r="269" spans="1:9">
      <c r="A269" s="125" t="str">
        <f t="shared" si="12"/>
        <v>CheckerJ48</v>
      </c>
      <c r="B269" s="125" t="s">
        <v>1189</v>
      </c>
      <c r="C269" s="125" t="s">
        <v>18413</v>
      </c>
      <c r="D269" s="244"/>
      <c r="E269" s="245"/>
      <c r="F269" s="251"/>
      <c r="G269" s="249"/>
      <c r="H269" s="274"/>
      <c r="I269" s="125"/>
    </row>
    <row r="270" spans="1:9" ht="55.2">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5.2">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5.2">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5.2">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5.2">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5.2">
      <c r="A275" s="125" t="str">
        <f t="shared" si="12"/>
        <v>CheckerJ55</v>
      </c>
      <c r="B275" s="125" t="s">
        <v>1189</v>
      </c>
      <c r="C275" s="125" t="s">
        <v>18419</v>
      </c>
      <c r="D275" s="244" t="s">
        <v>18502</v>
      </c>
      <c r="E275" s="245" t="s">
        <v>19058</v>
      </c>
      <c r="F275" s="251" t="s">
        <v>19370</v>
      </c>
      <c r="G275" s="249" t="s">
        <v>19141</v>
      </c>
      <c r="H275" s="274" t="s">
        <v>19195</v>
      </c>
      <c r="I275" s="125" t="s">
        <v>19249</v>
      </c>
    </row>
    <row r="276" spans="1:9">
      <c r="A276" s="125" t="str">
        <f t="shared" si="12"/>
        <v>CheckerJ56</v>
      </c>
      <c r="B276" s="125" t="s">
        <v>1189</v>
      </c>
      <c r="C276" s="125" t="s">
        <v>18420</v>
      </c>
      <c r="D276" s="244"/>
      <c r="E276" s="245"/>
      <c r="F276" s="251"/>
      <c r="G276" s="249"/>
      <c r="H276" s="274"/>
      <c r="I276" s="125"/>
    </row>
    <row r="277" spans="1:9">
      <c r="A277" s="125" t="str">
        <f t="shared" si="12"/>
        <v>CheckerJ57</v>
      </c>
      <c r="B277" s="125" t="s">
        <v>1189</v>
      </c>
      <c r="C277" s="125" t="s">
        <v>18421</v>
      </c>
      <c r="D277" s="244"/>
      <c r="E277" s="245"/>
      <c r="F277" s="251"/>
      <c r="G277" s="249"/>
      <c r="H277" s="274"/>
      <c r="I277" s="125"/>
    </row>
    <row r="278" spans="1:9">
      <c r="A278" s="125" t="str">
        <f t="shared" si="12"/>
        <v>CheckerJ58</v>
      </c>
      <c r="B278" s="125" t="s">
        <v>1189</v>
      </c>
      <c r="C278" s="125" t="s">
        <v>18422</v>
      </c>
      <c r="D278" s="244"/>
      <c r="E278" s="245"/>
      <c r="F278" s="251"/>
      <c r="G278" s="249"/>
      <c r="H278" s="274"/>
      <c r="I278" s="125"/>
    </row>
    <row r="279" spans="1:9">
      <c r="A279" s="125" t="str">
        <f t="shared" si="12"/>
        <v>CheckerJ59</v>
      </c>
      <c r="B279" s="125" t="s">
        <v>1189</v>
      </c>
      <c r="C279" s="125" t="s">
        <v>18423</v>
      </c>
      <c r="D279" s="244"/>
      <c r="E279" s="245"/>
      <c r="F279" s="251"/>
      <c r="G279" s="249"/>
      <c r="H279" s="274"/>
      <c r="I279" s="125"/>
    </row>
    <row r="280" spans="1:9" ht="41.4">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1.4">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1.4">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1.4">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1.4">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1.4">
      <c r="A285" s="125" t="str">
        <f t="shared" si="13"/>
        <v>CheckerJ66</v>
      </c>
      <c r="B285" s="125" t="s">
        <v>1189</v>
      </c>
      <c r="C285" s="125" t="s">
        <v>18429</v>
      </c>
      <c r="D285" s="125" t="s">
        <v>18508</v>
      </c>
      <c r="E285" s="238" t="s">
        <v>19064</v>
      </c>
      <c r="F285" s="239" t="s">
        <v>19106</v>
      </c>
      <c r="G285" s="249" t="s">
        <v>19147</v>
      </c>
      <c r="H285" s="274" t="s">
        <v>19201</v>
      </c>
      <c r="I285" s="125" t="s">
        <v>19255</v>
      </c>
    </row>
    <row r="286" spans="1:9">
      <c r="A286" s="125" t="str">
        <f t="shared" si="13"/>
        <v>CheckerJ67</v>
      </c>
      <c r="B286" s="125" t="s">
        <v>1189</v>
      </c>
      <c r="C286" s="125" t="s">
        <v>18430</v>
      </c>
      <c r="G286" s="309"/>
      <c r="H286" s="274"/>
      <c r="I286" s="125"/>
    </row>
    <row r="287" spans="1:9">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5.2">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0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0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05" customHeight="1">
      <c r="A296" s="125" t="str">
        <f t="shared" si="13"/>
        <v>CheckerJ78</v>
      </c>
      <c r="B296" s="125" t="s">
        <v>1189</v>
      </c>
      <c r="C296" s="125" t="s">
        <v>18438</v>
      </c>
      <c r="G296"/>
      <c r="H296" s="274"/>
    </row>
    <row r="297" spans="1:9" ht="52.05" customHeight="1">
      <c r="A297" s="125" t="str">
        <f t="shared" si="13"/>
        <v>CheckerJ79</v>
      </c>
      <c r="B297" s="125" t="s">
        <v>1189</v>
      </c>
      <c r="C297" s="125" t="s">
        <v>18439</v>
      </c>
      <c r="G297"/>
      <c r="H297" s="274"/>
    </row>
    <row r="298" spans="1:9" ht="52.0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1.4">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1.4">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1.4">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1.4">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1.4">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1.4">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2.2">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9">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9">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9">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9">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9">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9">
      <c r="A318" s="125" t="str">
        <f t="shared" si="13"/>
        <v>CheckerJ103</v>
      </c>
      <c r="B318" s="125" t="s">
        <v>1189</v>
      </c>
      <c r="C318" s="125" t="s">
        <v>18468</v>
      </c>
      <c r="D318" s="244" t="s">
        <v>18469</v>
      </c>
      <c r="E318" s="245" t="s">
        <v>19085</v>
      </c>
      <c r="F318" s="251" t="s">
        <v>19382</v>
      </c>
      <c r="G318" s="249" t="s">
        <v>19167</v>
      </c>
      <c r="H318" s="274" t="s">
        <v>19221</v>
      </c>
      <c r="I318" s="125" t="s">
        <v>19275</v>
      </c>
    </row>
    <row r="319" spans="1:9">
      <c r="A319" s="125" t="str">
        <f t="shared" si="13"/>
        <v>CheckerJ104</v>
      </c>
      <c r="B319" s="125" t="s">
        <v>1189</v>
      </c>
      <c r="C319" s="125" t="s">
        <v>18470</v>
      </c>
      <c r="D319" s="244"/>
      <c r="E319" s="245"/>
      <c r="F319" s="251"/>
      <c r="G319" s="308"/>
      <c r="H319" s="274"/>
      <c r="I319" s="125"/>
    </row>
    <row r="320" spans="1:9">
      <c r="A320" s="125" t="str">
        <f t="shared" si="13"/>
        <v>CheckerJ105</v>
      </c>
      <c r="B320" s="125" t="s">
        <v>1189</v>
      </c>
      <c r="C320" s="125" t="s">
        <v>18471</v>
      </c>
      <c r="D320" s="244"/>
      <c r="E320" s="245"/>
      <c r="F320" s="251"/>
      <c r="G320" s="308"/>
      <c r="H320" s="274"/>
      <c r="I320" s="125"/>
    </row>
    <row r="321" spans="1:9">
      <c r="A321" s="125" t="str">
        <f t="shared" si="13"/>
        <v>CheckerJ106</v>
      </c>
      <c r="B321" s="125" t="s">
        <v>1189</v>
      </c>
      <c r="C321" s="125" t="s">
        <v>18472</v>
      </c>
      <c r="D321" s="244"/>
      <c r="E321" s="245"/>
      <c r="F321" s="251"/>
      <c r="G321" s="308"/>
      <c r="H321" s="274"/>
      <c r="I321" s="125"/>
    </row>
    <row r="322" spans="1:9">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1.4">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49999999999997"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1.4">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5.2">
      <c r="A327" s="125" t="str">
        <f t="shared" si="13"/>
        <v>CheckerJ112</v>
      </c>
      <c r="B327" s="125" t="s">
        <v>1189</v>
      </c>
      <c r="C327" s="125" t="s">
        <v>18480</v>
      </c>
      <c r="D327" s="125" t="s">
        <v>18481</v>
      </c>
      <c r="E327" s="265" t="s">
        <v>19090</v>
      </c>
      <c r="F327" s="239" t="s">
        <v>1283</v>
      </c>
      <c r="G327" s="125" t="s">
        <v>1284</v>
      </c>
      <c r="H327" s="274" t="s">
        <v>1285</v>
      </c>
      <c r="I327" s="125" t="s">
        <v>18059</v>
      </c>
    </row>
    <row r="328" spans="1:9" ht="41.4">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1.4">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1.4">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1.4">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1.4">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1.4">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34.799999999999997">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05" customHeight="1">
      <c r="A337" s="125" t="str">
        <f t="shared" si="13"/>
        <v>Checker</v>
      </c>
      <c r="B337" s="125" t="s">
        <v>1189</v>
      </c>
      <c r="D337" s="125" t="s">
        <v>1291</v>
      </c>
      <c r="E337" s="242" t="s">
        <v>1292</v>
      </c>
      <c r="F337" s="239" t="s">
        <v>1293</v>
      </c>
      <c r="G337" s="246" t="s">
        <v>1294</v>
      </c>
      <c r="H337" s="274" t="s">
        <v>1295</v>
      </c>
      <c r="I337" s="125" t="s">
        <v>18062</v>
      </c>
    </row>
    <row r="338" spans="1:9" ht="41.4">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8">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6">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8">
      <c r="A349" s="345" t="str">
        <f t="shared" si="15"/>
        <v>Mine ListC4</v>
      </c>
      <c r="B349" s="345" t="s">
        <v>18525</v>
      </c>
      <c r="C349" s="345" t="s">
        <v>769</v>
      </c>
      <c r="D349" s="347" t="s">
        <v>18532</v>
      </c>
      <c r="E349" s="346" t="s">
        <v>18533</v>
      </c>
      <c r="F349" s="345" t="s">
        <v>18534</v>
      </c>
      <c r="G349" s="345" t="s">
        <v>18535</v>
      </c>
      <c r="H349" s="345" t="s">
        <v>18536</v>
      </c>
    </row>
    <row r="350" spans="1:9" s="348" customFormat="1" ht="13.8">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8">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8">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8">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6">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51.80000000000001">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6">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8">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8">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2.8">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9">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7.6">
      <c r="A369" s="125" t="s">
        <v>1038</v>
      </c>
      <c r="D369" s="125" t="s">
        <v>1329</v>
      </c>
      <c r="E369" s="238" t="s">
        <v>1330</v>
      </c>
      <c r="F369" s="239" t="s">
        <v>1331</v>
      </c>
      <c r="G369" s="126" t="s">
        <v>1332</v>
      </c>
      <c r="H369" s="274" t="s">
        <v>1333</v>
      </c>
    </row>
    <row r="370" spans="1:8" ht="55.2">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5B52B8A-1756-4F08-B088-C4A93DDA46E5}"/>
    </customSheetView>
    <customSheetView guid="{4BDF1A28-30D5-449D-B20E-D6C97EF9FAE1}" showAutoFilter="1">
      <selection activeCell="C174" sqref="C174"/>
      <pageMargins left="0" right="0" top="0" bottom="0" header="0" footer="0"/>
      <pageSetup paperSize="9" orientation="portrait"/>
      <autoFilter ref="B1:N1" xr:uid="{2AD994E1-06FE-43EB-A067-17C5A31FEAA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265625" defaultRowHeight="12.6"/>
  <cols>
    <col min="1" max="1" width="20.453125" style="56" customWidth="1"/>
    <col min="2" max="2" width="57" style="56" customWidth="1"/>
    <col min="3" max="16384" width="8.72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1640625" defaultRowHeight="12.6"/>
  <cols>
    <col min="2" max="2" width="27.26953125" customWidth="1"/>
    <col min="3" max="3" width="15.269531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D60C8E6-2B41-46B9-8099-1B0A9084EFAA}"/>
    </customSheetView>
    <customSheetView guid="{4BDF1A28-30D5-449D-B20E-D6C97EF9FAE1}" showAutoFilter="1">
      <selection activeCell="C1" sqref="C1:D65536"/>
      <pageMargins left="0" right="0" top="0" bottom="0" header="0" footer="0"/>
      <pageSetup orientation="portrait"/>
      <autoFilter ref="B1:C1" xr:uid="{5D5D7160-0869-4587-A923-35DC2CB3D87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84"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2026 Responsible Minerals Initiative. All rights reserved.</v>
      </c>
      <c r="B89" s="178"/>
    </row>
    <row r="90" spans="1:2" ht="34.5" customHeight="1">
      <c r="A90" s="181" t="s">
        <v>0</v>
      </c>
      <c r="B90" s="177"/>
    </row>
    <row r="91" spans="1:2" ht="16.2">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6"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81">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62">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2026 Responsible Minerals Initiative. All rights reserved.</v>
      </c>
      <c r="C29" s="397"/>
      <c r="D29" s="398"/>
      <c r="E29" s="178"/>
    </row>
    <row r="30" spans="1:5" ht="13.2" thickBot="1">
      <c r="A30" s="179"/>
      <c r="B30" s="180"/>
      <c r="C30" s="180"/>
      <c r="D30" s="399"/>
    </row>
    <row r="31" spans="1:5" ht="13.2"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33" zoomScaleNormal="100" workbookViewId="0">
      <selection activeCell="D137" sqref="D137:E137"/>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6.2">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6.2">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25" t="s">
        <v>20355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25" t="s">
        <v>20357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20358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25" t="s">
        <v>20359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25" t="s">
        <v>20360</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25" t="s">
        <v>20361</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20358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25" t="s">
        <v>20359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6">
        <v>46147</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04" t="s">
        <v>22</v>
      </c>
      <c r="E30" s="405"/>
      <c r="F30" s="8"/>
      <c r="G30" s="406" t="s">
        <v>20362</v>
      </c>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04" t="s">
        <v>22</v>
      </c>
      <c r="E31" s="405"/>
      <c r="F31" s="8"/>
      <c r="G31" s="406"/>
      <c r="H31" s="407"/>
      <c r="I31" s="407"/>
      <c r="J31" s="408"/>
      <c r="K31" s="29"/>
      <c r="L31" s="104"/>
      <c r="M31">
        <f t="shared" ref="M31:M39" si="33">IF(AND(B31="",D31&lt;&gt;""),1,0)</f>
        <v>0</v>
      </c>
      <c r="O31" s="38" t="str">
        <f t="shared" ref="O31:O39" si="34">IF(B31="","","(*)")</f>
        <v>(*)</v>
      </c>
      <c r="P31" s="38" t="str">
        <f t="shared" ref="P31:P39" si="35">IF(D31="Yes","(*)","")</f>
        <v/>
      </c>
      <c r="Q31" s="38" t="str">
        <f t="shared" ref="Q31:Q39" si="36">IF(D43="Yes","(*)","")</f>
        <v/>
      </c>
      <c r="R31" s="2"/>
      <c r="S31" s="2"/>
      <c r="T31" s="2"/>
      <c r="U31" s="2"/>
      <c r="V31" s="2"/>
      <c r="W31" s="2"/>
      <c r="X31" s="2"/>
      <c r="Y31" s="2"/>
      <c r="Z31" s="2"/>
      <c r="AA31" s="2"/>
      <c r="AB31" s="2"/>
      <c r="AC31" s="2"/>
      <c r="AD31" s="2"/>
      <c r="AE31" s="2"/>
      <c r="AF31" s="2"/>
      <c r="AG31" s="2"/>
    </row>
    <row r="32" spans="1:33" ht="22.2">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 xml:space="preserve">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
      </c>
      <c r="U42" s="301" t="str">
        <f>T42</f>
        <v/>
      </c>
      <c r="V42" s="301" t="str">
        <f t="shared" ref="V42" si="39">IF(U43="",U42,IF(U42="",U43,IF(U42&gt;U43,U43,U42)))</f>
        <v/>
      </c>
      <c r="W42" s="301" t="str">
        <f t="shared" ref="W42" si="40">V42</f>
        <v/>
      </c>
      <c r="X42" s="301" t="str">
        <f t="shared" ref="X42" si="41">IF(W43="",W42,IF(W42="",W43,IF(W42&gt;W43,W43,W42)))</f>
        <v/>
      </c>
      <c r="Y42" s="301" t="str">
        <f t="shared" ref="Y42" si="42">X42</f>
        <v/>
      </c>
      <c r="Z42" s="301" t="str">
        <f t="shared" ref="Z42" si="43">IF(Y43="",Y42,IF(Y42="",Y43,IF(Y42&gt;Y43,Y43,Y42)))</f>
        <v/>
      </c>
      <c r="AA42" s="301" t="str">
        <f t="shared" ref="AA42" si="44">Z42</f>
        <v/>
      </c>
      <c r="AB42" s="301" t="str">
        <f t="shared" ref="AB42" si="45">IF(AA43="",AA42,IF(AA42="",AA43,IF(AA42&gt;AA43,AA43,AA42)))</f>
        <v/>
      </c>
      <c r="AC42" s="301" t="str">
        <f t="shared" ref="AC42" si="46">AB42</f>
        <v/>
      </c>
      <c r="AD42" s="2"/>
      <c r="AE42" s="2"/>
      <c r="AF42" s="2"/>
      <c r="AG42" s="2"/>
    </row>
    <row r="43" spans="1:33" ht="22.2">
      <c r="A43" s="34"/>
      <c r="B43" s="298" t="str">
        <f t="shared" si="37"/>
        <v>Copper</v>
      </c>
      <c r="C43" s="28"/>
      <c r="D43" s="404"/>
      <c r="E43" s="405"/>
      <c r="F43" s="8"/>
      <c r="G43" s="406"/>
      <c r="H43" s="407"/>
      <c r="I43" s="407"/>
      <c r="J43" s="408"/>
      <c r="K43" s="29"/>
      <c r="L43" s="104"/>
      <c r="M43">
        <f t="shared" si="38"/>
        <v>0</v>
      </c>
      <c r="P43" s="299" t="str">
        <f t="shared" ref="P43:P51" si="47">IF(OR(D31="No",D31="Unknown",D31="Not declaring"),"",O31)</f>
        <v/>
      </c>
      <c r="R43" s="2"/>
      <c r="S43" s="300" t="str">
        <f t="shared" ref="S43:S51" si="48">IF(COUNTIF(D43,"Yes"),AA13,"")</f>
        <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2">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04"/>
      <c r="E55" s="405"/>
      <c r="F55" s="40"/>
      <c r="G55" s="406"/>
      <c r="H55" s="407"/>
      <c r="I55" s="407"/>
      <c r="J55" s="408"/>
      <c r="K55" s="29"/>
      <c r="L55" s="104"/>
      <c r="M55">
        <f t="shared" si="137"/>
        <v>0</v>
      </c>
      <c r="P55" s="299" t="str">
        <f t="shared" ref="P55:P63" si="138">IF(OR(D31="No",D31="Unknown",D31="Not declaring",D43="No",D43="Unknown"),"",O31)</f>
        <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04"/>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04"/>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04"/>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04" t="s">
        <v>22</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04" t="s">
        <v>22</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04" t="s">
        <v>22</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18106</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18374</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18107</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18595</v>
      </c>
    </row>
    <row r="176" spans="2:3" ht="17.55" hidden="1" customHeight="1">
      <c r="B176" s="171" t="s">
        <v>18108</v>
      </c>
      <c r="C176" t="s">
        <v>18596</v>
      </c>
    </row>
    <row r="177" spans="2:3" ht="17.55" hidden="1" customHeight="1">
      <c r="B177" s="171" t="s">
        <v>18110</v>
      </c>
      <c r="C177" t="s">
        <v>18597</v>
      </c>
    </row>
    <row r="178" spans="2:3" ht="17.55" hidden="1" customHeight="1">
      <c r="B178" s="171" t="s">
        <v>18111</v>
      </c>
      <c r="C178" t="s">
        <v>18598</v>
      </c>
    </row>
    <row r="179" spans="2:3" ht="17.55" hidden="1" customHeight="1">
      <c r="B179" s="171" t="s">
        <v>41</v>
      </c>
      <c r="C179" t="s">
        <v>18599</v>
      </c>
    </row>
    <row r="180" spans="2:3" ht="17.55" hidden="1" customHeight="1">
      <c r="B180" s="171" t="s">
        <v>18109</v>
      </c>
      <c r="C180" t="s">
        <v>18600</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18112</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34766C1B-D06B-4E21-BECE-FFA1139DCD72}"/>
    <hyperlink ref="D24" r:id="rId2" xr:uid="{8ED9DB4F-B89F-459F-9B93-B32C258E896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71" activePane="bottomLeft" state="frozen"/>
      <selection activeCell="B24" sqref="B24:J24"/>
      <selection pane="bottomLeft" activeCell="A5" sqref="A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159"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399999999999999">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IF(B5="","",IF(ISERROR(MATCH($J5,SorP!$B$1:$B$6261,0)),"",INDIRECT("'SorP'!$A$"&amp;MATCH($S5&amp;$J5,SorP!C:C,0))))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399999999999999">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IF(B6="","",IF(ISERROR(MATCH($J6,SorP!$B$1:$B$6261,0)),"",INDIRECT("'SorP'!$A$"&amp;MATCH($S6&amp;$J6,SorP!C:C,0))))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399999999999999">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IF(B7="","",IF(ISERROR(MATCH($J7,SorP!$B$1:$B$6261,0)),"",INDIRECT("'SorP'!$A$"&amp;MATCH($S7&amp;$J7,SorP!C:C,0))))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IF(B8="","",IF(ISERROR(MATCH($J8,SorP!$B$1:$B$6261,0)),"",INDIRECT("'SorP'!$A$"&amp;MATCH($S8&amp;$J8,SorP!C:C,0))))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IF(B9="","",IF(ISERROR(MATCH($J9,SorP!$B$1:$B$6261,0)),"",INDIRECT("'SorP'!$A$"&amp;MATCH($S9&amp;$J9,SorP!C:C,0))))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IF(B10="","",IF(ISERROR(MATCH($J10,SorP!$B$1:$B$6261,0)),"",INDIRECT("'SorP'!$A$"&amp;MATCH($S10&amp;$J10,SorP!C:C,0))))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
      </c>
      <c r="C2" s="110" t="str">
        <f>IF(F112=1,"Click here to return to Product List","")</f>
        <v/>
      </c>
      <c r="D2" s="132" t="str">
        <f ca="1">IF(H125=0,"0",H125)</f>
        <v>0</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Motion Industries,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t="str">
        <f>Declaration!D10</f>
        <v>Motion Industries, Inc,. Motion Canada, BRASS, AST Bearing, General Tools and Supply, Voorhies, Numatic Engineering, and all subsidiaries and divisions.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Sustainability Team</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MOT-sustainability-sn@motion.com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800-526-9328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Craig Edwards</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MOT-sustainability-sn@motion.com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46147</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No</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 xml:space="preserve">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f>Declaration!D43</f>
        <v>0</v>
      </c>
      <c r="C29" s="135" t="str">
        <f t="shared" ca="1" si="9"/>
        <v>Complete</v>
      </c>
      <c r="D29" s="314" t="str">
        <f t="shared" ref="D29:D33" si="10">IF(H29=1,"Click here to answer question 2 for specified mineral","")</f>
        <v/>
      </c>
      <c r="E29" s="16" t="s">
        <v>15</v>
      </c>
      <c r="F29" s="83">
        <f t="shared" ref="F29:F33" si="11">IF(OR(A18="",B18="No",B18="Unknown",B18="Not declaring"),0,1)</f>
        <v>0</v>
      </c>
      <c r="G29" s="61">
        <f t="shared" ref="G29:G33" si="12">IF(B29=0,1,0)</f>
        <v>1</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f>Declaration!D55</f>
        <v>0</v>
      </c>
      <c r="C40" s="135" t="str">
        <f t="shared" ca="1" si="3"/>
        <v>Complete</v>
      </c>
      <c r="D40" s="316" t="str">
        <f t="shared" ref="D40:D44" si="16">IF(H40=1,"Click here to answer question 3 for Specified mineral","")</f>
        <v/>
      </c>
      <c r="E40" s="16" t="s">
        <v>15</v>
      </c>
      <c r="F40" s="83">
        <f t="shared" ref="F40:F44" si="17">IF(OR(A18="",B18="No",B18="Unknown",B18="Not declaring",B29="No",B29="Unknown"),0,1)</f>
        <v>0</v>
      </c>
      <c r="G40" s="61">
        <f t="shared" ref="G40:G44" si="18">IF(B40=0,1,0)</f>
        <v>1</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f>Declaration!D67</f>
        <v>0</v>
      </c>
      <c r="C51" s="135" t="str">
        <f t="shared" ref="C51:C59" ca="1" si="20">IF(H51=1,J51,I51)</f>
        <v>Complete</v>
      </c>
      <c r="D51" s="316" t="str">
        <f t="shared" ref="D51:D55" si="21">IF(H51=1,"Click here to answer question 4 for specified mineral","")</f>
        <v/>
      </c>
      <c r="E51" s="16"/>
      <c r="F51" s="83">
        <f t="shared" ref="F51:F55" si="22">F40</f>
        <v>0</v>
      </c>
      <c r="G51" s="61">
        <f t="shared" ref="G51:G55" si="23">IF(B51=0,1,0)</f>
        <v>1</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f>Declaration!D79</f>
        <v>0</v>
      </c>
      <c r="C62" s="135" t="str">
        <f t="shared" ca="1" si="3"/>
        <v>Complete</v>
      </c>
      <c r="D62" s="317" t="str">
        <f t="shared" ref="D62:D66" si="25">IF(H62=1,"Click here to answer question 5 for specified mineral","")</f>
        <v/>
      </c>
      <c r="E62" s="16" t="s">
        <v>18</v>
      </c>
      <c r="F62" s="83">
        <f t="shared" ref="F62:F66" si="26">F51</f>
        <v>0</v>
      </c>
      <c r="G62" s="61">
        <f t="shared" ref="G62:G66" si="27">IF(B62=0,1,0)</f>
        <v>1</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f>Declaration!D91</f>
        <v>0</v>
      </c>
      <c r="C73" s="135" t="str">
        <f t="shared" ref="C73:C81" ca="1" si="31">IF(H73=1,J73,I73)</f>
        <v>Complete</v>
      </c>
      <c r="D73" s="317" t="str">
        <f t="shared" ref="D73:D77" si="32">IF(H73=1,"Click here to answer question 6 for specified mineral","")</f>
        <v/>
      </c>
      <c r="E73" s="16" t="s">
        <v>13</v>
      </c>
      <c r="F73" s="83">
        <f t="shared" ref="F73:F77" si="33">F62</f>
        <v>0</v>
      </c>
      <c r="G73" s="61">
        <f t="shared" ref="G73:G77" si="34">IF(B73=0,1,0)</f>
        <v>1</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f>Declaration!D103</f>
        <v>0</v>
      </c>
      <c r="C84" s="135" t="str">
        <f t="shared" ca="1" si="36"/>
        <v>Complete</v>
      </c>
      <c r="D84" s="317" t="str">
        <f t="shared" ref="D84:D88" si="39">IF(H84=1,"Click here to answer question 7 for specified mineral","")</f>
        <v/>
      </c>
      <c r="E84" s="16" t="s">
        <v>15</v>
      </c>
      <c r="F84" s="83">
        <f t="shared" ref="F84:F88" si="40">F73</f>
        <v>0</v>
      </c>
      <c r="G84" s="61">
        <f t="shared" ref="G84:G88" si="41">IF(B84=0,1,0)</f>
        <v>1</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0</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 xml:space="preserve">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0</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0</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0</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0</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0</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0</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Yes</v>
      </c>
      <c r="C111" s="135" t="str">
        <f t="shared" ca="1" si="44"/>
        <v>Complete</v>
      </c>
      <c r="D111" s="319" t="str">
        <f>IF(H111=1,"Click here to answer question (G)","")</f>
        <v/>
      </c>
      <c r="E111" s="16" t="s">
        <v>15</v>
      </c>
      <c r="F111" s="83">
        <f t="shared" si="43"/>
        <v>0</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Complete</v>
      </c>
      <c r="D115" s="376" t="str">
        <f>IF(H115=0,"","Click here to provide smelter information")</f>
        <v/>
      </c>
      <c r="E115" s="16"/>
      <c r="F115" s="83">
        <f>F40</f>
        <v>0</v>
      </c>
      <c r="G115" s="61">
        <f>IF(AND(COUNTIF(SmelterIdetifiedForMetal,A115)&gt;0,COUNTIF('Smelter List'!AB$5:AB$2504,A115)&gt;0),0,1)</f>
        <v>1</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2"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tabSelected="1"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8164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Sokna Kry</cp:lastModifiedBy>
  <cp:revision/>
  <dcterms:created xsi:type="dcterms:W3CDTF">2010-06-21T21:00:23Z</dcterms:created>
  <dcterms:modified xsi:type="dcterms:W3CDTF">2026-05-05T14:08:14Z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